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05"/>
  <workbookPr codeName="ThisWorkbook" defaultThemeVersion="166925"/>
  <mc:AlternateContent xmlns:mc="http://schemas.openxmlformats.org/markup-compatibility/2006">
    <mc:Choice Requires="x15">
      <x15ac:absPath xmlns:x15ac="http://schemas.microsoft.com/office/spreadsheetml/2010/11/ac" url="https://climatechangegovt.sharepoint.com/sites/HeatIndPower/HIPdocs/Modelling/Energy link/EnergyLink Modelling 2023/"/>
    </mc:Choice>
  </mc:AlternateContent>
  <xr:revisionPtr revIDLastSave="0" documentId="8_{98693B75-DB02-48C3-9444-D002584705EB}" xr6:coauthVersionLast="47" xr6:coauthVersionMax="47" xr10:uidLastSave="{00000000-0000-0000-0000-000000000000}"/>
  <bookViews>
    <workbookView xWindow="-120" yWindow="-120" windowWidth="29040" windowHeight="15840" tabRatio="859" xr2:uid="{85A924F1-9A83-4995-85DE-85BE4B4418D4}"/>
  </bookViews>
  <sheets>
    <sheet name="Contents" sheetId="12" r:id="rId1"/>
    <sheet name="Version history" sheetId="13" r:id="rId2"/>
    <sheet name="Inputs -&gt;" sheetId="9" r:id="rId3"/>
    <sheet name="Fuel &amp; Emissions pricing" sheetId="8" r:id="rId4"/>
    <sheet name="Demand" sheetId="6" r:id="rId5"/>
    <sheet name="Generation stack" sheetId="20" r:id="rId6"/>
    <sheet name="Results -&gt;" sheetId="10" r:id="rId7"/>
    <sheet name="Build" sheetId="23" r:id="rId8"/>
    <sheet name="Scenario results" sheetId="24" r:id="rId9"/>
    <sheet name="Raw data" sheetId="25" r:id="rId10"/>
    <sheet name="Chart" sheetId="26" r:id="rId11"/>
    <sheet name="Lists" sheetId="27" state="hidden" r:id="rId12"/>
  </sheets>
  <definedNames>
    <definedName name="select_cogen_inclusive_or_exclusive">Lists!$B$2:$B$4</definedName>
    <definedName name="select_emissions_metric">Lists!$C$2:$C$4</definedName>
    <definedName name="select_scenario">Lists!#REF!</definedName>
    <definedName name="select_table">Lists!#REF!</definedName>
    <definedName name="select_variable">Lists!#REF!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146" i="25" l="1"/>
  <c r="AD146" i="25"/>
  <c r="AC146" i="25"/>
  <c r="AB146" i="25"/>
  <c r="AA146" i="25"/>
  <c r="Z146" i="25"/>
  <c r="Y146" i="25"/>
  <c r="X146" i="25"/>
  <c r="W146" i="25"/>
  <c r="V146" i="25"/>
  <c r="U146" i="25"/>
  <c r="T146" i="25"/>
  <c r="S146" i="25"/>
  <c r="R146" i="25"/>
  <c r="Q146" i="25"/>
  <c r="P146" i="25"/>
  <c r="O146" i="25"/>
  <c r="N146" i="25"/>
  <c r="M146" i="25"/>
  <c r="L146" i="25"/>
  <c r="K146" i="25"/>
  <c r="J146" i="25"/>
  <c r="I146" i="25"/>
  <c r="H146" i="25"/>
  <c r="G146" i="25"/>
  <c r="F146" i="25"/>
  <c r="E146" i="25"/>
  <c r="D146" i="25"/>
  <c r="AE121" i="25"/>
  <c r="AD121" i="25"/>
  <c r="AC121" i="25"/>
  <c r="AB121" i="25"/>
  <c r="AA121" i="25"/>
  <c r="Z121" i="25"/>
  <c r="Y121" i="25"/>
  <c r="X121" i="25"/>
  <c r="W121" i="25"/>
  <c r="V121" i="25"/>
  <c r="U121" i="25"/>
  <c r="T121" i="25"/>
  <c r="S121" i="25"/>
  <c r="R121" i="25"/>
  <c r="Q121" i="25"/>
  <c r="P121" i="25"/>
  <c r="O121" i="25"/>
  <c r="N121" i="25"/>
  <c r="M121" i="25"/>
  <c r="L121" i="25"/>
  <c r="K121" i="25"/>
  <c r="J121" i="25"/>
  <c r="I121" i="25"/>
  <c r="H121" i="25"/>
  <c r="G121" i="25"/>
  <c r="F121" i="25"/>
  <c r="E121" i="25"/>
  <c r="D121" i="25"/>
  <c r="AE96" i="25"/>
  <c r="AD96" i="25"/>
  <c r="AC96" i="25"/>
  <c r="AB96" i="25"/>
  <c r="AA96" i="25"/>
  <c r="Z96" i="25"/>
  <c r="Y96" i="25"/>
  <c r="X96" i="25"/>
  <c r="W96" i="25"/>
  <c r="V96" i="25"/>
  <c r="U96" i="25"/>
  <c r="T96" i="25"/>
  <c r="S96" i="25"/>
  <c r="R96" i="25"/>
  <c r="Q96" i="25"/>
  <c r="P96" i="25"/>
  <c r="O96" i="25"/>
  <c r="N96" i="25"/>
  <c r="M96" i="25"/>
  <c r="L96" i="25"/>
  <c r="K96" i="25"/>
  <c r="J96" i="25"/>
  <c r="I96" i="25"/>
  <c r="H96" i="25"/>
  <c r="G96" i="25"/>
  <c r="F96" i="25"/>
  <c r="E96" i="25"/>
  <c r="D96" i="25"/>
  <c r="AE71" i="25"/>
  <c r="AD71" i="25"/>
  <c r="AC71" i="25"/>
  <c r="AB71" i="25"/>
  <c r="AA71" i="25"/>
  <c r="Z71" i="25"/>
  <c r="Y71" i="25"/>
  <c r="X71" i="25"/>
  <c r="W71" i="25"/>
  <c r="V71" i="25"/>
  <c r="U71" i="25"/>
  <c r="T71" i="25"/>
  <c r="S71" i="25"/>
  <c r="R71" i="25"/>
  <c r="Q71" i="25"/>
  <c r="P71" i="25"/>
  <c r="O71" i="25"/>
  <c r="N71" i="25"/>
  <c r="M71" i="25"/>
  <c r="L71" i="25"/>
  <c r="K71" i="25"/>
  <c r="J71" i="25"/>
  <c r="I71" i="25"/>
  <c r="H71" i="25"/>
  <c r="G71" i="25"/>
  <c r="F71" i="25"/>
  <c r="E71" i="25"/>
  <c r="D71" i="25"/>
  <c r="AE46" i="25"/>
  <c r="AD46" i="25"/>
  <c r="AC46" i="25"/>
  <c r="AB46" i="25"/>
  <c r="AA46" i="25"/>
  <c r="Z46" i="25"/>
  <c r="Y46" i="25"/>
  <c r="X46" i="25"/>
  <c r="W46" i="25"/>
  <c r="V46" i="25"/>
  <c r="U46" i="25"/>
  <c r="T46" i="25"/>
  <c r="S46" i="25"/>
  <c r="R46" i="25"/>
  <c r="Q46" i="25"/>
  <c r="P46" i="25"/>
  <c r="O46" i="25"/>
  <c r="N46" i="25"/>
  <c r="M46" i="25"/>
  <c r="L46" i="25"/>
  <c r="K46" i="25"/>
  <c r="J46" i="25"/>
  <c r="I46" i="25"/>
  <c r="H46" i="25"/>
  <c r="G46" i="25"/>
  <c r="F46" i="25"/>
  <c r="E46" i="25"/>
  <c r="D46" i="25"/>
  <c r="E21" i="25"/>
  <c r="F21" i="25"/>
  <c r="G21" i="25"/>
  <c r="H21" i="25"/>
  <c r="I21" i="25"/>
  <c r="J21" i="25"/>
  <c r="K21" i="25"/>
  <c r="L21" i="25"/>
  <c r="M21" i="25"/>
  <c r="N21" i="25"/>
  <c r="O21" i="25"/>
  <c r="P21" i="25"/>
  <c r="Q21" i="25"/>
  <c r="R21" i="25"/>
  <c r="S21" i="25"/>
  <c r="T21" i="25"/>
  <c r="U21" i="25"/>
  <c r="V21" i="25"/>
  <c r="W21" i="25"/>
  <c r="X21" i="25"/>
  <c r="Y21" i="25"/>
  <c r="Z21" i="25"/>
  <c r="AA21" i="25"/>
  <c r="AB21" i="25"/>
  <c r="AC21" i="25"/>
  <c r="AD21" i="25"/>
  <c r="AE21" i="25"/>
  <c r="D21" i="25"/>
  <c r="AE139" i="25"/>
  <c r="AD139" i="25"/>
  <c r="AC139" i="25"/>
  <c r="AB139" i="25"/>
  <c r="AA139" i="25"/>
  <c r="Z139" i="25"/>
  <c r="Y139" i="25"/>
  <c r="X139" i="25"/>
  <c r="W139" i="25"/>
  <c r="V139" i="25"/>
  <c r="U139" i="25"/>
  <c r="T139" i="25"/>
  <c r="S139" i="25"/>
  <c r="R139" i="25"/>
  <c r="Q139" i="25"/>
  <c r="P139" i="25"/>
  <c r="O139" i="25"/>
  <c r="N139" i="25"/>
  <c r="M139" i="25"/>
  <c r="L139" i="25"/>
  <c r="K139" i="25"/>
  <c r="J139" i="25"/>
  <c r="I139" i="25"/>
  <c r="H139" i="25"/>
  <c r="G139" i="25"/>
  <c r="F139" i="25"/>
  <c r="E139" i="25"/>
  <c r="D139" i="25"/>
  <c r="AE138" i="25"/>
  <c r="AD138" i="25"/>
  <c r="AC138" i="25"/>
  <c r="AB138" i="25"/>
  <c r="AA138" i="25"/>
  <c r="Z138" i="25"/>
  <c r="Y138" i="25"/>
  <c r="X138" i="25"/>
  <c r="W138" i="25"/>
  <c r="V138" i="25"/>
  <c r="U138" i="25"/>
  <c r="T138" i="25"/>
  <c r="S138" i="25"/>
  <c r="R138" i="25"/>
  <c r="Q138" i="25"/>
  <c r="P138" i="25"/>
  <c r="O138" i="25"/>
  <c r="N138" i="25"/>
  <c r="M138" i="25"/>
  <c r="L138" i="25"/>
  <c r="K138" i="25"/>
  <c r="J138" i="25"/>
  <c r="I138" i="25"/>
  <c r="H138" i="25"/>
  <c r="G138" i="25"/>
  <c r="F138" i="25"/>
  <c r="E138" i="25"/>
  <c r="D138" i="25"/>
  <c r="AE114" i="25"/>
  <c r="AD114" i="25"/>
  <c r="AC114" i="25"/>
  <c r="AB114" i="25"/>
  <c r="AA114" i="25"/>
  <c r="Z114" i="25"/>
  <c r="Y114" i="25"/>
  <c r="X114" i="25"/>
  <c r="W114" i="25"/>
  <c r="V114" i="25"/>
  <c r="U114" i="25"/>
  <c r="T114" i="25"/>
  <c r="S114" i="25"/>
  <c r="R114" i="25"/>
  <c r="Q114" i="25"/>
  <c r="P114" i="25"/>
  <c r="O114" i="25"/>
  <c r="N114" i="25"/>
  <c r="M114" i="25"/>
  <c r="L114" i="25"/>
  <c r="K114" i="25"/>
  <c r="J114" i="25"/>
  <c r="I114" i="25"/>
  <c r="H114" i="25"/>
  <c r="G114" i="25"/>
  <c r="F114" i="25"/>
  <c r="E114" i="25"/>
  <c r="D114" i="25"/>
  <c r="AE113" i="25"/>
  <c r="AD113" i="25"/>
  <c r="AC113" i="25"/>
  <c r="AB113" i="25"/>
  <c r="AA113" i="25"/>
  <c r="Z113" i="25"/>
  <c r="Y113" i="25"/>
  <c r="X113" i="25"/>
  <c r="W113" i="25"/>
  <c r="V113" i="25"/>
  <c r="U113" i="25"/>
  <c r="T113" i="25"/>
  <c r="S113" i="25"/>
  <c r="R113" i="25"/>
  <c r="Q113" i="25"/>
  <c r="P113" i="25"/>
  <c r="O113" i="25"/>
  <c r="N113" i="25"/>
  <c r="M113" i="25"/>
  <c r="L113" i="25"/>
  <c r="K113" i="25"/>
  <c r="J113" i="25"/>
  <c r="I113" i="25"/>
  <c r="H113" i="25"/>
  <c r="G113" i="25"/>
  <c r="F113" i="25"/>
  <c r="E113" i="25"/>
  <c r="D113" i="25"/>
  <c r="AE89" i="25"/>
  <c r="AD89" i="25"/>
  <c r="AC89" i="25"/>
  <c r="AB89" i="25"/>
  <c r="AA89" i="25"/>
  <c r="Z89" i="25"/>
  <c r="Y89" i="25"/>
  <c r="X89" i="25"/>
  <c r="W89" i="25"/>
  <c r="V89" i="25"/>
  <c r="U89" i="25"/>
  <c r="T89" i="25"/>
  <c r="S89" i="25"/>
  <c r="R89" i="25"/>
  <c r="Q89" i="25"/>
  <c r="P89" i="25"/>
  <c r="O89" i="25"/>
  <c r="N89" i="25"/>
  <c r="M89" i="25"/>
  <c r="L89" i="25"/>
  <c r="K89" i="25"/>
  <c r="J89" i="25"/>
  <c r="I89" i="25"/>
  <c r="H89" i="25"/>
  <c r="G89" i="25"/>
  <c r="F89" i="25"/>
  <c r="E89" i="25"/>
  <c r="D89" i="25"/>
  <c r="AE88" i="25"/>
  <c r="AD88" i="25"/>
  <c r="AC88" i="25"/>
  <c r="AB88" i="25"/>
  <c r="AA88" i="25"/>
  <c r="Z88" i="25"/>
  <c r="Y88" i="25"/>
  <c r="X88" i="25"/>
  <c r="W88" i="25"/>
  <c r="V88" i="25"/>
  <c r="U88" i="25"/>
  <c r="T88" i="25"/>
  <c r="S88" i="25"/>
  <c r="R88" i="25"/>
  <c r="Q88" i="25"/>
  <c r="P88" i="25"/>
  <c r="O88" i="25"/>
  <c r="N88" i="25"/>
  <c r="M88" i="25"/>
  <c r="L88" i="25"/>
  <c r="K88" i="25"/>
  <c r="J88" i="25"/>
  <c r="I88" i="25"/>
  <c r="H88" i="25"/>
  <c r="G88" i="25"/>
  <c r="F88" i="25"/>
  <c r="E88" i="25"/>
  <c r="D88" i="25"/>
  <c r="AE64" i="25"/>
  <c r="AD64" i="25"/>
  <c r="AC64" i="25"/>
  <c r="AB64" i="25"/>
  <c r="AA64" i="25"/>
  <c r="Z64" i="25"/>
  <c r="Y64" i="25"/>
  <c r="X64" i="25"/>
  <c r="W64" i="25"/>
  <c r="V64" i="25"/>
  <c r="U64" i="25"/>
  <c r="T64" i="25"/>
  <c r="S64" i="25"/>
  <c r="R64" i="25"/>
  <c r="Q64" i="25"/>
  <c r="P64" i="25"/>
  <c r="O64" i="25"/>
  <c r="N64" i="25"/>
  <c r="M64" i="25"/>
  <c r="L64" i="25"/>
  <c r="K64" i="25"/>
  <c r="J64" i="25"/>
  <c r="I64" i="25"/>
  <c r="H64" i="25"/>
  <c r="G64" i="25"/>
  <c r="F64" i="25"/>
  <c r="E64" i="25"/>
  <c r="D64" i="25"/>
  <c r="AE63" i="25"/>
  <c r="AD63" i="25"/>
  <c r="AC63" i="25"/>
  <c r="AB63" i="25"/>
  <c r="AA63" i="25"/>
  <c r="Z63" i="25"/>
  <c r="Y63" i="25"/>
  <c r="X63" i="25"/>
  <c r="W63" i="25"/>
  <c r="V63" i="25"/>
  <c r="U63" i="25"/>
  <c r="T63" i="25"/>
  <c r="S63" i="25"/>
  <c r="R63" i="25"/>
  <c r="Q63" i="25"/>
  <c r="P63" i="25"/>
  <c r="O63" i="25"/>
  <c r="N63" i="25"/>
  <c r="M63" i="25"/>
  <c r="L63" i="25"/>
  <c r="K63" i="25"/>
  <c r="J63" i="25"/>
  <c r="I63" i="25"/>
  <c r="H63" i="25"/>
  <c r="G63" i="25"/>
  <c r="F63" i="25"/>
  <c r="E63" i="25"/>
  <c r="D63" i="25"/>
  <c r="AE39" i="25"/>
  <c r="AD39" i="25"/>
  <c r="AC39" i="25"/>
  <c r="AB39" i="25"/>
  <c r="AA39" i="25"/>
  <c r="Z39" i="25"/>
  <c r="Y39" i="25"/>
  <c r="X39" i="25"/>
  <c r="W39" i="25"/>
  <c r="V39" i="25"/>
  <c r="U39" i="25"/>
  <c r="T39" i="25"/>
  <c r="S39" i="25"/>
  <c r="R39" i="25"/>
  <c r="Q39" i="25"/>
  <c r="P39" i="25"/>
  <c r="O39" i="25"/>
  <c r="N39" i="25"/>
  <c r="M39" i="25"/>
  <c r="L39" i="25"/>
  <c r="K39" i="25"/>
  <c r="J39" i="25"/>
  <c r="I39" i="25"/>
  <c r="H39" i="25"/>
  <c r="G39" i="25"/>
  <c r="F39" i="25"/>
  <c r="E39" i="25"/>
  <c r="D39" i="25"/>
  <c r="AE38" i="25"/>
  <c r="AD38" i="25"/>
  <c r="AC38" i="25"/>
  <c r="AB38" i="25"/>
  <c r="AA38" i="25"/>
  <c r="Z38" i="25"/>
  <c r="Y38" i="25"/>
  <c r="X38" i="25"/>
  <c r="W38" i="25"/>
  <c r="V38" i="25"/>
  <c r="U38" i="25"/>
  <c r="T38" i="25"/>
  <c r="S38" i="25"/>
  <c r="R38" i="25"/>
  <c r="Q38" i="25"/>
  <c r="P38" i="25"/>
  <c r="O38" i="25"/>
  <c r="N38" i="25"/>
  <c r="M38" i="25"/>
  <c r="L38" i="25"/>
  <c r="K38" i="25"/>
  <c r="J38" i="25"/>
  <c r="I38" i="25"/>
  <c r="H38" i="25"/>
  <c r="G38" i="25"/>
  <c r="F38" i="25"/>
  <c r="E38" i="25"/>
  <c r="D38" i="25"/>
  <c r="O13" i="25"/>
  <c r="E13" i="25"/>
  <c r="F13" i="25"/>
  <c r="G13" i="25"/>
  <c r="H13" i="25"/>
  <c r="I13" i="25"/>
  <c r="J13" i="25"/>
  <c r="K13" i="25"/>
  <c r="L13" i="25"/>
  <c r="M13" i="25"/>
  <c r="N13" i="25"/>
  <c r="P13" i="25"/>
  <c r="Q13" i="25"/>
  <c r="R13" i="25"/>
  <c r="S13" i="25"/>
  <c r="T13" i="25"/>
  <c r="U13" i="25"/>
  <c r="V13" i="25"/>
  <c r="W13" i="25"/>
  <c r="X13" i="25"/>
  <c r="Y13" i="25"/>
  <c r="Z13" i="25"/>
  <c r="AA13" i="25"/>
  <c r="AB13" i="25"/>
  <c r="AC13" i="25"/>
  <c r="AD13" i="25"/>
  <c r="AE13" i="25"/>
  <c r="E14" i="25"/>
  <c r="F14" i="25"/>
  <c r="G14" i="25"/>
  <c r="H14" i="25"/>
  <c r="I14" i="25"/>
  <c r="J14" i="25"/>
  <c r="K14" i="25"/>
  <c r="L14" i="25"/>
  <c r="M14" i="25"/>
  <c r="N14" i="25"/>
  <c r="O14" i="25"/>
  <c r="P14" i="25"/>
  <c r="Q14" i="25"/>
  <c r="R14" i="25"/>
  <c r="S14" i="25"/>
  <c r="T14" i="25"/>
  <c r="U14" i="25"/>
  <c r="V14" i="25"/>
  <c r="W14" i="25"/>
  <c r="X14" i="25"/>
  <c r="Y14" i="25"/>
  <c r="Z14" i="25"/>
  <c r="AA14" i="25"/>
  <c r="AB14" i="25"/>
  <c r="AC14" i="25"/>
  <c r="AD14" i="25"/>
  <c r="AE14" i="25"/>
  <c r="D14" i="25"/>
  <c r="D13" i="25"/>
  <c r="B42" i="26" a="1"/>
  <c r="B42" i="26" s="1"/>
  <c r="E270" i="24"/>
  <c r="AF270" i="24"/>
  <c r="AE270" i="24"/>
  <c r="AD270" i="24"/>
  <c r="AC270" i="24"/>
  <c r="AB270" i="24"/>
  <c r="AA270" i="24"/>
  <c r="Z270" i="24"/>
  <c r="Y270" i="24"/>
  <c r="X270" i="24"/>
  <c r="W270" i="24"/>
  <c r="V270" i="24"/>
  <c r="U270" i="24"/>
  <c r="T270" i="24"/>
  <c r="S270" i="24"/>
  <c r="R270" i="24"/>
  <c r="Q270" i="24"/>
  <c r="P270" i="24"/>
  <c r="O270" i="24"/>
  <c r="N270" i="24"/>
  <c r="M270" i="24"/>
  <c r="L270" i="24"/>
  <c r="K270" i="24"/>
  <c r="J270" i="24"/>
  <c r="I270" i="24"/>
  <c r="H270" i="24"/>
  <c r="G270" i="24"/>
  <c r="F270" i="24"/>
  <c r="AF225" i="24"/>
  <c r="AE225" i="24"/>
  <c r="AD225" i="24"/>
  <c r="AC225" i="24"/>
  <c r="AB225" i="24"/>
  <c r="AA225" i="24"/>
  <c r="Z225" i="24"/>
  <c r="Y225" i="24"/>
  <c r="X225" i="24"/>
  <c r="W225" i="24"/>
  <c r="V225" i="24"/>
  <c r="U225" i="24"/>
  <c r="T225" i="24"/>
  <c r="S225" i="24"/>
  <c r="R225" i="24"/>
  <c r="Q225" i="24"/>
  <c r="P225" i="24"/>
  <c r="O225" i="24"/>
  <c r="N225" i="24"/>
  <c r="M225" i="24"/>
  <c r="L225" i="24"/>
  <c r="K225" i="24"/>
  <c r="J225" i="24"/>
  <c r="I225" i="24"/>
  <c r="H225" i="24"/>
  <c r="G225" i="24"/>
  <c r="F225" i="24"/>
  <c r="E225" i="24"/>
  <c r="AF180" i="24"/>
  <c r="AE180" i="24"/>
  <c r="AD180" i="24"/>
  <c r="AC180" i="24"/>
  <c r="AB180" i="24"/>
  <c r="AA180" i="24"/>
  <c r="Z180" i="24"/>
  <c r="Y180" i="24"/>
  <c r="X180" i="24"/>
  <c r="W180" i="24"/>
  <c r="V180" i="24"/>
  <c r="U180" i="24"/>
  <c r="T180" i="24"/>
  <c r="S180" i="24"/>
  <c r="R180" i="24"/>
  <c r="Q180" i="24"/>
  <c r="P180" i="24"/>
  <c r="O180" i="24"/>
  <c r="N180" i="24"/>
  <c r="M180" i="24"/>
  <c r="L180" i="24"/>
  <c r="K180" i="24"/>
  <c r="J180" i="24"/>
  <c r="I180" i="24"/>
  <c r="H180" i="24"/>
  <c r="G180" i="24"/>
  <c r="F180" i="24"/>
  <c r="E180" i="24"/>
  <c r="AF135" i="24"/>
  <c r="AE135" i="24"/>
  <c r="AD135" i="24"/>
  <c r="AC135" i="24"/>
  <c r="AB135" i="24"/>
  <c r="AA135" i="24"/>
  <c r="Z135" i="24"/>
  <c r="Y135" i="24"/>
  <c r="X135" i="24"/>
  <c r="W135" i="24"/>
  <c r="V135" i="24"/>
  <c r="U135" i="24"/>
  <c r="T135" i="24"/>
  <c r="S135" i="24"/>
  <c r="R135" i="24"/>
  <c r="Q135" i="24"/>
  <c r="P135" i="24"/>
  <c r="O135" i="24"/>
  <c r="N135" i="24"/>
  <c r="M135" i="24"/>
  <c r="L135" i="24"/>
  <c r="K135" i="24"/>
  <c r="J135" i="24"/>
  <c r="I135" i="24"/>
  <c r="H135" i="24"/>
  <c r="G135" i="24"/>
  <c r="F135" i="24"/>
  <c r="E135" i="24"/>
  <c r="AF90" i="24"/>
  <c r="AE90" i="24"/>
  <c r="AD90" i="24"/>
  <c r="AC90" i="24"/>
  <c r="AB90" i="24"/>
  <c r="AA90" i="24"/>
  <c r="Z90" i="24"/>
  <c r="Y90" i="24"/>
  <c r="X90" i="24"/>
  <c r="W90" i="24"/>
  <c r="V90" i="24"/>
  <c r="U90" i="24"/>
  <c r="T90" i="24"/>
  <c r="S90" i="24"/>
  <c r="R90" i="24"/>
  <c r="Q90" i="24"/>
  <c r="P90" i="24"/>
  <c r="O90" i="24"/>
  <c r="N90" i="24"/>
  <c r="M90" i="24"/>
  <c r="L90" i="24"/>
  <c r="K90" i="24"/>
  <c r="J90" i="24"/>
  <c r="I90" i="24"/>
  <c r="H90" i="24"/>
  <c r="G90" i="24"/>
  <c r="F90" i="24"/>
  <c r="E90" i="24"/>
  <c r="AF257" i="24"/>
  <c r="AE257" i="24"/>
  <c r="AD257" i="24"/>
  <c r="AC257" i="24"/>
  <c r="AB257" i="24"/>
  <c r="AA257" i="24"/>
  <c r="Z257" i="24"/>
  <c r="Y257" i="24"/>
  <c r="X257" i="24"/>
  <c r="W257" i="24"/>
  <c r="V257" i="24"/>
  <c r="U257" i="24"/>
  <c r="T257" i="24"/>
  <c r="S257" i="24"/>
  <c r="R257" i="24"/>
  <c r="Q257" i="24"/>
  <c r="P257" i="24"/>
  <c r="O257" i="24"/>
  <c r="N257" i="24"/>
  <c r="M257" i="24"/>
  <c r="L257" i="24"/>
  <c r="K257" i="24"/>
  <c r="J257" i="24"/>
  <c r="I257" i="24"/>
  <c r="H257" i="24"/>
  <c r="G257" i="24"/>
  <c r="F257" i="24"/>
  <c r="E257" i="24"/>
  <c r="AF256" i="24"/>
  <c r="AE256" i="24"/>
  <c r="AD256" i="24"/>
  <c r="AC256" i="24"/>
  <c r="AB256" i="24"/>
  <c r="AA256" i="24"/>
  <c r="Z256" i="24"/>
  <c r="Y256" i="24"/>
  <c r="X256" i="24"/>
  <c r="W256" i="24"/>
  <c r="V256" i="24"/>
  <c r="U256" i="24"/>
  <c r="T256" i="24"/>
  <c r="S256" i="24"/>
  <c r="R256" i="24"/>
  <c r="Q256" i="24"/>
  <c r="P256" i="24"/>
  <c r="O256" i="24"/>
  <c r="N256" i="24"/>
  <c r="M256" i="24"/>
  <c r="L256" i="24"/>
  <c r="K256" i="24"/>
  <c r="J256" i="24"/>
  <c r="I256" i="24"/>
  <c r="H256" i="24"/>
  <c r="G256" i="24"/>
  <c r="F256" i="24"/>
  <c r="E256" i="24"/>
  <c r="AF212" i="24"/>
  <c r="AE212" i="24"/>
  <c r="AD212" i="24"/>
  <c r="AC212" i="24"/>
  <c r="AB212" i="24"/>
  <c r="AA212" i="24"/>
  <c r="Z212" i="24"/>
  <c r="Y212" i="24"/>
  <c r="X212" i="24"/>
  <c r="W212" i="24"/>
  <c r="V212" i="24"/>
  <c r="U212" i="24"/>
  <c r="T212" i="24"/>
  <c r="S212" i="24"/>
  <c r="R212" i="24"/>
  <c r="Q212" i="24"/>
  <c r="P212" i="24"/>
  <c r="O212" i="24"/>
  <c r="N212" i="24"/>
  <c r="M212" i="24"/>
  <c r="L212" i="24"/>
  <c r="K212" i="24"/>
  <c r="J212" i="24"/>
  <c r="I212" i="24"/>
  <c r="H212" i="24"/>
  <c r="G212" i="24"/>
  <c r="F212" i="24"/>
  <c r="E212" i="24"/>
  <c r="AF211" i="24"/>
  <c r="AE211" i="24"/>
  <c r="AD211" i="24"/>
  <c r="AC211" i="24"/>
  <c r="AB211" i="24"/>
  <c r="AA211" i="24"/>
  <c r="Z211" i="24"/>
  <c r="Y211" i="24"/>
  <c r="X211" i="24"/>
  <c r="W211" i="24"/>
  <c r="V211" i="24"/>
  <c r="U211" i="24"/>
  <c r="T211" i="24"/>
  <c r="S211" i="24"/>
  <c r="R211" i="24"/>
  <c r="Q211" i="24"/>
  <c r="P211" i="24"/>
  <c r="O211" i="24"/>
  <c r="N211" i="24"/>
  <c r="M211" i="24"/>
  <c r="L211" i="24"/>
  <c r="K211" i="24"/>
  <c r="J211" i="24"/>
  <c r="I211" i="24"/>
  <c r="H211" i="24"/>
  <c r="G211" i="24"/>
  <c r="F211" i="24"/>
  <c r="E211" i="24"/>
  <c r="AF167" i="24"/>
  <c r="AE167" i="24"/>
  <c r="AD167" i="24"/>
  <c r="AC167" i="24"/>
  <c r="AB167" i="24"/>
  <c r="AA167" i="24"/>
  <c r="Z167" i="24"/>
  <c r="Y167" i="24"/>
  <c r="X167" i="24"/>
  <c r="W167" i="24"/>
  <c r="V167" i="24"/>
  <c r="U167" i="24"/>
  <c r="T167" i="24"/>
  <c r="S167" i="24"/>
  <c r="R167" i="24"/>
  <c r="Q167" i="24"/>
  <c r="P167" i="24"/>
  <c r="O167" i="24"/>
  <c r="N167" i="24"/>
  <c r="M167" i="24"/>
  <c r="L167" i="24"/>
  <c r="K167" i="24"/>
  <c r="J167" i="24"/>
  <c r="I167" i="24"/>
  <c r="H167" i="24"/>
  <c r="G167" i="24"/>
  <c r="F167" i="24"/>
  <c r="E167" i="24"/>
  <c r="AF166" i="24"/>
  <c r="AE166" i="24"/>
  <c r="AD166" i="24"/>
  <c r="AC166" i="24"/>
  <c r="AB166" i="24"/>
  <c r="AA166" i="24"/>
  <c r="Z166" i="24"/>
  <c r="Y166" i="24"/>
  <c r="X166" i="24"/>
  <c r="W166" i="24"/>
  <c r="V166" i="24"/>
  <c r="U166" i="24"/>
  <c r="T166" i="24"/>
  <c r="S166" i="24"/>
  <c r="R166" i="24"/>
  <c r="Q166" i="24"/>
  <c r="P166" i="24"/>
  <c r="O166" i="24"/>
  <c r="N166" i="24"/>
  <c r="M166" i="24"/>
  <c r="L166" i="24"/>
  <c r="K166" i="24"/>
  <c r="J166" i="24"/>
  <c r="I166" i="24"/>
  <c r="H166" i="24"/>
  <c r="G166" i="24"/>
  <c r="F166" i="24"/>
  <c r="E166" i="24"/>
  <c r="AF122" i="24"/>
  <c r="AE122" i="24"/>
  <c r="AD122" i="24"/>
  <c r="AC122" i="24"/>
  <c r="AB122" i="24"/>
  <c r="AA122" i="24"/>
  <c r="Z122" i="24"/>
  <c r="Y122" i="24"/>
  <c r="X122" i="24"/>
  <c r="W122" i="24"/>
  <c r="V122" i="24"/>
  <c r="U122" i="24"/>
  <c r="T122" i="24"/>
  <c r="S122" i="24"/>
  <c r="R122" i="24"/>
  <c r="Q122" i="24"/>
  <c r="P122" i="24"/>
  <c r="O122" i="24"/>
  <c r="N122" i="24"/>
  <c r="M122" i="24"/>
  <c r="L122" i="24"/>
  <c r="K122" i="24"/>
  <c r="J122" i="24"/>
  <c r="I122" i="24"/>
  <c r="H122" i="24"/>
  <c r="G122" i="24"/>
  <c r="F122" i="24"/>
  <c r="E122" i="24"/>
  <c r="AF121" i="24"/>
  <c r="AE121" i="24"/>
  <c r="AD121" i="24"/>
  <c r="AC121" i="24"/>
  <c r="AB121" i="24"/>
  <c r="AA121" i="24"/>
  <c r="Z121" i="24"/>
  <c r="Y121" i="24"/>
  <c r="X121" i="24"/>
  <c r="W121" i="24"/>
  <c r="V121" i="24"/>
  <c r="U121" i="24"/>
  <c r="T121" i="24"/>
  <c r="S121" i="24"/>
  <c r="R121" i="24"/>
  <c r="Q121" i="24"/>
  <c r="P121" i="24"/>
  <c r="O121" i="24"/>
  <c r="N121" i="24"/>
  <c r="M121" i="24"/>
  <c r="L121" i="24"/>
  <c r="K121" i="24"/>
  <c r="J121" i="24"/>
  <c r="I121" i="24"/>
  <c r="H121" i="24"/>
  <c r="G121" i="24"/>
  <c r="F121" i="24"/>
  <c r="E121" i="24"/>
  <c r="AF77" i="24"/>
  <c r="AE77" i="24"/>
  <c r="AD77" i="24"/>
  <c r="AC77" i="24"/>
  <c r="AB77" i="24"/>
  <c r="AA77" i="24"/>
  <c r="Z77" i="24"/>
  <c r="Y77" i="24"/>
  <c r="X77" i="24"/>
  <c r="W77" i="24"/>
  <c r="V77" i="24"/>
  <c r="U77" i="24"/>
  <c r="T77" i="24"/>
  <c r="S77" i="24"/>
  <c r="R77" i="24"/>
  <c r="Q77" i="24"/>
  <c r="P77" i="24"/>
  <c r="O77" i="24"/>
  <c r="N77" i="24"/>
  <c r="M77" i="24"/>
  <c r="L77" i="24"/>
  <c r="K77" i="24"/>
  <c r="J77" i="24"/>
  <c r="I77" i="24"/>
  <c r="H77" i="24"/>
  <c r="G77" i="24"/>
  <c r="F77" i="24"/>
  <c r="E77" i="24"/>
  <c r="AF76" i="24"/>
  <c r="AE76" i="24"/>
  <c r="AD76" i="24"/>
  <c r="AC76" i="24"/>
  <c r="AB76" i="24"/>
  <c r="AA76" i="24"/>
  <c r="Z76" i="24"/>
  <c r="Y76" i="24"/>
  <c r="X76" i="24"/>
  <c r="W76" i="24"/>
  <c r="V76" i="24"/>
  <c r="U76" i="24"/>
  <c r="T76" i="24"/>
  <c r="S76" i="24"/>
  <c r="R76" i="24"/>
  <c r="Q76" i="24"/>
  <c r="P76" i="24"/>
  <c r="O76" i="24"/>
  <c r="N76" i="24"/>
  <c r="M76" i="24"/>
  <c r="L76" i="24"/>
  <c r="K76" i="24"/>
  <c r="J76" i="24"/>
  <c r="I76" i="24"/>
  <c r="H76" i="24"/>
  <c r="G76" i="24"/>
  <c r="F76" i="24"/>
  <c r="E76" i="24"/>
  <c r="F45" i="24"/>
  <c r="G45" i="24"/>
  <c r="H45" i="24"/>
  <c r="I45" i="24"/>
  <c r="J45" i="24"/>
  <c r="K45" i="24"/>
  <c r="L45" i="24"/>
  <c r="M45" i="24"/>
  <c r="N45" i="24"/>
  <c r="O45" i="24"/>
  <c r="P45" i="24"/>
  <c r="Q45" i="24"/>
  <c r="R45" i="24"/>
  <c r="S45" i="24"/>
  <c r="T45" i="24"/>
  <c r="U45" i="24"/>
  <c r="V45" i="24"/>
  <c r="W45" i="24"/>
  <c r="X45" i="24"/>
  <c r="Y45" i="24"/>
  <c r="Z45" i="24"/>
  <c r="AA45" i="24"/>
  <c r="AB45" i="24"/>
  <c r="AC45" i="24"/>
  <c r="AD45" i="24"/>
  <c r="AE45" i="24"/>
  <c r="AF45" i="24"/>
  <c r="E45" i="24"/>
  <c r="AF31" i="24" l="1"/>
  <c r="F31" i="24"/>
  <c r="G31" i="24"/>
  <c r="H31" i="24"/>
  <c r="I31" i="24"/>
  <c r="J31" i="24"/>
  <c r="K31" i="24"/>
  <c r="L31" i="24"/>
  <c r="M31" i="24"/>
  <c r="N31" i="24"/>
  <c r="O31" i="24"/>
  <c r="P31" i="24"/>
  <c r="Q31" i="24"/>
  <c r="R31" i="24"/>
  <c r="S31" i="24"/>
  <c r="T31" i="24"/>
  <c r="U31" i="24"/>
  <c r="V31" i="24"/>
  <c r="W31" i="24"/>
  <c r="X31" i="24"/>
  <c r="Y31" i="24"/>
  <c r="Z31" i="24"/>
  <c r="AA31" i="24"/>
  <c r="AB31" i="24"/>
  <c r="AC31" i="24"/>
  <c r="AD31" i="24"/>
  <c r="AE31" i="24"/>
  <c r="F32" i="24"/>
  <c r="G32" i="24"/>
  <c r="H32" i="24"/>
  <c r="I32" i="24"/>
  <c r="J32" i="24"/>
  <c r="K32" i="24"/>
  <c r="L32" i="24"/>
  <c r="M32" i="24"/>
  <c r="N32" i="24"/>
  <c r="O32" i="24"/>
  <c r="P32" i="24"/>
  <c r="Q32" i="24"/>
  <c r="R32" i="24"/>
  <c r="S32" i="24"/>
  <c r="T32" i="24"/>
  <c r="U32" i="24"/>
  <c r="V32" i="24"/>
  <c r="W32" i="24"/>
  <c r="X32" i="24"/>
  <c r="Y32" i="24"/>
  <c r="Z32" i="24"/>
  <c r="AA32" i="24"/>
  <c r="AB32" i="24"/>
  <c r="AC32" i="24"/>
  <c r="AD32" i="24"/>
  <c r="AE32" i="24"/>
  <c r="AF32" i="24"/>
  <c r="E31" i="24"/>
  <c r="E32" i="24"/>
  <c r="I40" i="24" l="1"/>
  <c r="B60" i="26" a="1"/>
  <c r="B60" i="26" s="1"/>
  <c r="AF40" i="24"/>
  <c r="AE40" i="24"/>
  <c r="AD40" i="24"/>
  <c r="AC40" i="24"/>
  <c r="AB40" i="24"/>
  <c r="AA40" i="24"/>
  <c r="Z40" i="24"/>
  <c r="Y40" i="24"/>
  <c r="X40" i="24"/>
  <c r="W40" i="24"/>
  <c r="V40" i="24"/>
  <c r="U40" i="24"/>
  <c r="T40" i="24"/>
  <c r="S40" i="24"/>
  <c r="R40" i="24"/>
  <c r="Q40" i="24"/>
  <c r="P40" i="24"/>
  <c r="O40" i="24"/>
  <c r="N40" i="24"/>
  <c r="M40" i="24"/>
  <c r="L40" i="24"/>
  <c r="K40" i="24"/>
  <c r="J40" i="24"/>
  <c r="H40" i="24"/>
  <c r="G40" i="24"/>
  <c r="F40" i="24"/>
  <c r="E40" i="24"/>
  <c r="AF85" i="24"/>
  <c r="AE85" i="24"/>
  <c r="AD85" i="24"/>
  <c r="AC85" i="24"/>
  <c r="AB85" i="24"/>
  <c r="AA85" i="24"/>
  <c r="Z85" i="24"/>
  <c r="Y85" i="24"/>
  <c r="X85" i="24"/>
  <c r="W85" i="24"/>
  <c r="V85" i="24"/>
  <c r="U85" i="24"/>
  <c r="T85" i="24"/>
  <c r="S85" i="24"/>
  <c r="R85" i="24"/>
  <c r="Q85" i="24"/>
  <c r="P85" i="24"/>
  <c r="O85" i="24"/>
  <c r="N85" i="24"/>
  <c r="M85" i="24"/>
  <c r="L85" i="24"/>
  <c r="K85" i="24"/>
  <c r="J85" i="24"/>
  <c r="I85" i="24"/>
  <c r="H85" i="24"/>
  <c r="G85" i="24"/>
  <c r="F85" i="24"/>
  <c r="E85" i="24"/>
  <c r="AF130" i="24"/>
  <c r="AE130" i="24"/>
  <c r="AD130" i="24"/>
  <c r="AC130" i="24"/>
  <c r="AB130" i="24"/>
  <c r="AA130" i="24"/>
  <c r="Z130" i="24"/>
  <c r="Y130" i="24"/>
  <c r="X130" i="24"/>
  <c r="W130" i="24"/>
  <c r="V130" i="24"/>
  <c r="U130" i="24"/>
  <c r="T130" i="24"/>
  <c r="S130" i="24"/>
  <c r="R130" i="24"/>
  <c r="Q130" i="24"/>
  <c r="P130" i="24"/>
  <c r="O130" i="24"/>
  <c r="N130" i="24"/>
  <c r="M130" i="24"/>
  <c r="L130" i="24"/>
  <c r="K130" i="24"/>
  <c r="J130" i="24"/>
  <c r="I130" i="24"/>
  <c r="H130" i="24"/>
  <c r="G130" i="24"/>
  <c r="F130" i="24"/>
  <c r="E130" i="24"/>
  <c r="AF175" i="24"/>
  <c r="AE175" i="24"/>
  <c r="AD175" i="24"/>
  <c r="AC175" i="24"/>
  <c r="AB175" i="24"/>
  <c r="AA175" i="24"/>
  <c r="Z175" i="24"/>
  <c r="Y175" i="24"/>
  <c r="X175" i="24"/>
  <c r="W175" i="24"/>
  <c r="V175" i="24"/>
  <c r="U175" i="24"/>
  <c r="T175" i="24"/>
  <c r="S175" i="24"/>
  <c r="R175" i="24"/>
  <c r="Q175" i="24"/>
  <c r="P175" i="24"/>
  <c r="O175" i="24"/>
  <c r="N175" i="24"/>
  <c r="M175" i="24"/>
  <c r="L175" i="24"/>
  <c r="K175" i="24"/>
  <c r="J175" i="24"/>
  <c r="I175" i="24"/>
  <c r="H175" i="24"/>
  <c r="G175" i="24"/>
  <c r="F175" i="24"/>
  <c r="E175" i="24"/>
  <c r="AF220" i="24"/>
  <c r="AE220" i="24"/>
  <c r="AD220" i="24"/>
  <c r="AC220" i="24"/>
  <c r="AB220" i="24"/>
  <c r="AA220" i="24"/>
  <c r="Z220" i="24"/>
  <c r="Y220" i="24"/>
  <c r="X220" i="24"/>
  <c r="W220" i="24"/>
  <c r="V220" i="24"/>
  <c r="U220" i="24"/>
  <c r="T220" i="24"/>
  <c r="S220" i="24"/>
  <c r="R220" i="24"/>
  <c r="Q220" i="24"/>
  <c r="P220" i="24"/>
  <c r="O220" i="24"/>
  <c r="N220" i="24"/>
  <c r="M220" i="24"/>
  <c r="L220" i="24"/>
  <c r="K220" i="24"/>
  <c r="J220" i="24"/>
  <c r="I220" i="24"/>
  <c r="H220" i="24"/>
  <c r="G220" i="24"/>
  <c r="F220" i="24"/>
  <c r="E220" i="24"/>
  <c r="F265" i="24"/>
  <c r="G265" i="24"/>
  <c r="H265" i="24"/>
  <c r="I265" i="24"/>
  <c r="J265" i="24"/>
  <c r="K265" i="24"/>
  <c r="L265" i="24"/>
  <c r="M265" i="24"/>
  <c r="N265" i="24"/>
  <c r="O265" i="24"/>
  <c r="P265" i="24"/>
  <c r="Q265" i="24"/>
  <c r="R265" i="24"/>
  <c r="S265" i="24"/>
  <c r="T265" i="24"/>
  <c r="U265" i="24"/>
  <c r="V265" i="24"/>
  <c r="W265" i="24"/>
  <c r="X265" i="24"/>
  <c r="Y265" i="24"/>
  <c r="Z265" i="24"/>
  <c r="AA265" i="24"/>
  <c r="AB265" i="24"/>
  <c r="AC265" i="24"/>
  <c r="AD265" i="24"/>
  <c r="AE265" i="24"/>
  <c r="AF265" i="24"/>
  <c r="E265" i="24"/>
  <c r="B77" i="26" l="1" a="1"/>
  <c r="B77" i="26" s="1"/>
  <c r="C3" i="27" l="1" a="1"/>
  <c r="C3" i="27" s="1"/>
  <c r="B3" i="27" a="1"/>
  <c r="B3" i="27" s="1"/>
  <c r="B24" i="26" a="1"/>
  <c r="B24" i="26" s="1"/>
  <c r="B6" i="26" a="1"/>
  <c r="B6" i="26" s="1"/>
  <c r="F121" i="23" l="1"/>
  <c r="E121" i="23"/>
  <c r="D121" i="23"/>
  <c r="F120" i="23"/>
  <c r="E120" i="23"/>
  <c r="D120" i="23"/>
  <c r="F123" i="23"/>
  <c r="E123" i="23"/>
  <c r="D123" i="23"/>
  <c r="F122" i="23"/>
  <c r="E122" i="23"/>
  <c r="D122" i="23"/>
  <c r="F125" i="23"/>
  <c r="E125" i="23"/>
  <c r="D125" i="23"/>
  <c r="F124" i="23"/>
  <c r="E124" i="23"/>
  <c r="D124" i="23"/>
  <c r="F127" i="23"/>
  <c r="D127" i="23"/>
  <c r="E127" i="23"/>
  <c r="F126" i="23"/>
  <c r="D126" i="23"/>
  <c r="E126" i="23"/>
  <c r="D119" i="23"/>
  <c r="F118" i="23"/>
  <c r="E118" i="23"/>
  <c r="D118" i="23"/>
  <c r="F119" i="23"/>
  <c r="E119" i="23"/>
  <c r="F129" i="23"/>
  <c r="E129" i="23"/>
  <c r="D129" i="23"/>
  <c r="F128" i="23"/>
  <c r="E128" i="23"/>
  <c r="D128" i="23"/>
  <c r="J124" i="23"/>
  <c r="J125" i="23"/>
  <c r="I125" i="23"/>
  <c r="K125" i="23"/>
  <c r="I124" i="23"/>
  <c r="K124" i="23"/>
  <c r="K120" i="23"/>
  <c r="K121" i="23"/>
  <c r="I120" i="23"/>
  <c r="J120" i="23"/>
  <c r="I121" i="23"/>
  <c r="J121" i="23"/>
  <c r="J122" i="23"/>
  <c r="K122" i="23"/>
  <c r="J123" i="23"/>
  <c r="I122" i="23"/>
  <c r="K123" i="23"/>
  <c r="I123" i="23"/>
  <c r="K119" i="23"/>
  <c r="K118" i="23"/>
  <c r="I119" i="23"/>
  <c r="I118" i="23"/>
  <c r="J118" i="23"/>
  <c r="J119" i="23"/>
  <c r="J127" i="23"/>
  <c r="I126" i="23"/>
  <c r="J126" i="23"/>
  <c r="I127" i="23"/>
  <c r="K127" i="23"/>
  <c r="K126" i="23"/>
  <c r="K128" i="23"/>
  <c r="I129" i="23"/>
  <c r="J129" i="23"/>
  <c r="K129" i="23"/>
  <c r="J128" i="23"/>
  <c r="I128" i="23"/>
  <c r="G118" i="23" l="1"/>
  <c r="G122" i="23"/>
  <c r="L119" i="23"/>
  <c r="L128" i="23"/>
  <c r="L124" i="23"/>
  <c r="G124" i="23"/>
  <c r="L123" i="23"/>
  <c r="L125" i="23"/>
  <c r="L127" i="23"/>
  <c r="L126" i="23"/>
  <c r="L129" i="23"/>
  <c r="L118" i="23"/>
  <c r="L122" i="23"/>
  <c r="L120" i="23"/>
  <c r="L121" i="23"/>
  <c r="G121" i="23"/>
  <c r="G129" i="23"/>
  <c r="G123" i="23"/>
  <c r="G120" i="23"/>
  <c r="G128" i="23"/>
  <c r="G119" i="23"/>
  <c r="G126" i="23"/>
  <c r="G127" i="23"/>
  <c r="G125" i="23"/>
  <c r="F11" i="24" l="1"/>
  <c r="G11" i="24" s="1"/>
  <c r="H11" i="24" s="1"/>
  <c r="I11" i="24" s="1"/>
  <c r="J11" i="24" s="1"/>
  <c r="K11" i="24" s="1"/>
  <c r="L11" i="24" s="1"/>
  <c r="M11" i="24" s="1"/>
  <c r="N11" i="24" s="1"/>
  <c r="O11" i="24" s="1"/>
  <c r="P11" i="24" s="1"/>
  <c r="Q11" i="24" s="1"/>
  <c r="R11" i="24" s="1"/>
  <c r="S11" i="24" s="1"/>
  <c r="T11" i="24" s="1"/>
  <c r="U11" i="24" s="1"/>
  <c r="V11" i="24" s="1"/>
  <c r="W11" i="24" s="1"/>
  <c r="X11" i="24" s="1"/>
  <c r="Y11" i="24" s="1"/>
  <c r="Z11" i="24" s="1"/>
  <c r="AA11" i="24" s="1"/>
  <c r="AB11" i="24" s="1"/>
  <c r="AC11" i="24" s="1"/>
  <c r="AD11" i="24" s="1"/>
  <c r="AE11" i="24" s="1"/>
  <c r="AF11" i="24" s="1"/>
  <c r="C12" i="8" l="1"/>
  <c r="C13" i="8" s="1"/>
  <c r="C14" i="8" s="1"/>
  <c r="C15" i="8" s="1"/>
  <c r="C16" i="8" s="1"/>
  <c r="C17" i="8" s="1"/>
  <c r="C18" i="8" s="1"/>
  <c r="C19" i="8" s="1"/>
  <c r="C20" i="8" s="1"/>
  <c r="C21" i="8" s="1"/>
  <c r="C22" i="8" s="1"/>
  <c r="C23" i="8" s="1"/>
  <c r="C24" i="8" s="1"/>
  <c r="C25" i="8" s="1"/>
  <c r="C26" i="8" s="1"/>
  <c r="C27" i="8" s="1"/>
  <c r="C28" i="8" s="1"/>
  <c r="C29" i="8" s="1"/>
  <c r="C30" i="8" s="1"/>
  <c r="C31" i="8" s="1"/>
  <c r="C32" i="8" s="1"/>
  <c r="C33" i="8" s="1"/>
  <c r="C34" i="8" s="1"/>
  <c r="C35" i="8" s="1"/>
  <c r="C36" i="8" s="1"/>
  <c r="C37" i="8" s="1"/>
  <c r="C38" i="8" s="1"/>
  <c r="C39" i="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<sst xmlns="http://schemas.openxmlformats.org/spreadsheetml/2006/main" count="1859" uniqueCount="260">
  <si>
    <t>Electricity market modelling results summary</t>
  </si>
  <si>
    <t>Prepared for publishing March 2024</t>
  </si>
  <si>
    <t>Notes:</t>
  </si>
  <si>
    <r>
      <t>This workbook is supplementary information which supports the impa</t>
    </r>
    <r>
      <rPr>
        <sz val="11"/>
        <rFont val="Calibri"/>
        <family val="2"/>
        <scheme val="minor"/>
      </rPr>
      <t>cts analysis in the "</t>
    </r>
    <r>
      <rPr>
        <i/>
        <sz val="11"/>
        <rFont val="Calibri"/>
        <family val="2"/>
        <scheme val="minor"/>
      </rPr>
      <t>Draft advice on Aotearoa New Zealand's fourth emissions budget</t>
    </r>
    <r>
      <rPr>
        <sz val="11"/>
        <rFont val="Calibri"/>
        <family val="2"/>
        <scheme val="minor"/>
      </rPr>
      <t>" report.</t>
    </r>
  </si>
  <si>
    <r>
      <t>This workbook accompanies "</t>
    </r>
    <r>
      <rPr>
        <i/>
        <sz val="11"/>
        <color theme="1"/>
        <rFont val="Calibri"/>
        <family val="2"/>
        <scheme val="minor"/>
      </rPr>
      <t>Draft advice on Aotearoa New Zealand’s fourth emissions budget - Technical Annex: Modelling and analysis.</t>
    </r>
    <r>
      <rPr>
        <sz val="11"/>
        <color theme="1"/>
        <rFont val="Calibri"/>
        <family val="2"/>
        <scheme val="minor"/>
      </rPr>
      <t>" Please see this report for a further description of the modelling approach and results.</t>
    </r>
  </si>
  <si>
    <t xml:space="preserve">The modelling was undertaken during January and February in 2024. Short term projections are influenced by the hydro lake storage at that time. </t>
  </si>
  <si>
    <t>Inputs/assumptions</t>
  </si>
  <si>
    <t>Fuel prices</t>
  </si>
  <si>
    <t>The coal and gas prices used in the modelling</t>
  </si>
  <si>
    <t>Emissions price paths</t>
  </si>
  <si>
    <t>The emissions prices used in the modelling</t>
  </si>
  <si>
    <t>Demand inputs</t>
  </si>
  <si>
    <t>Electricity demand growth</t>
  </si>
  <si>
    <t>Generation stack</t>
  </si>
  <si>
    <t>Detail of the cost and capacity of potential generation projects</t>
  </si>
  <si>
    <t>Scenarios</t>
  </si>
  <si>
    <t>The following scenarios were modelled which explored a range of demand profiles, emissions prices, and gas prices:</t>
  </si>
  <si>
    <t>Scenario</t>
  </si>
  <si>
    <t>Demand profile</t>
  </si>
  <si>
    <t>Gas prices</t>
  </si>
  <si>
    <t>Emissions price path</t>
  </si>
  <si>
    <t>The reference scenario</t>
  </si>
  <si>
    <t>Central</t>
  </si>
  <si>
    <t>2023 Government emissions projections</t>
  </si>
  <si>
    <t>EB4 demonstration path</t>
  </si>
  <si>
    <t>EB4 demonstration path sensitivity - low carbon price</t>
  </si>
  <si>
    <t>'Low' price path</t>
  </si>
  <si>
    <t>EB4 demonstration path sensitivity - high gas price</t>
  </si>
  <si>
    <t>High</t>
  </si>
  <si>
    <t>EB4 demonstration path sensitivity - low gas price</t>
  </si>
  <si>
    <t>Low</t>
  </si>
  <si>
    <t>EB4 demonstration path sensitivity - Tiwai exit</t>
  </si>
  <si>
    <t>EB4 demonstration path + Tiwai exit</t>
  </si>
  <si>
    <t>Results</t>
  </si>
  <si>
    <t>Build</t>
  </si>
  <si>
    <t>The sequence of build of new generation for each scenario</t>
  </si>
  <si>
    <t>Scenario results</t>
  </si>
  <si>
    <t>Modelled generation, emissions, and wholesale prices for each scenario</t>
  </si>
  <si>
    <t>Raw data</t>
  </si>
  <si>
    <t>Results in a database-like format</t>
  </si>
  <si>
    <t>Chart</t>
  </si>
  <si>
    <t>Small selection of charts comparing outputs by scenario</t>
  </si>
  <si>
    <t>Version no.</t>
  </si>
  <si>
    <t>Date</t>
  </si>
  <si>
    <t>Summary of change</t>
  </si>
  <si>
    <t>Initial version</t>
  </si>
  <si>
    <t>Fuel and emissions prices</t>
  </si>
  <si>
    <t>1. All prices are in real 2023 dollars</t>
  </si>
  <si>
    <t>2. Fuel prices exclude the cost of emissions</t>
  </si>
  <si>
    <t>Fuel prices ($/GJ)</t>
  </si>
  <si>
    <t>Emission Pricing ($/tCO2e)</t>
  </si>
  <si>
    <t>Gas (low)</t>
  </si>
  <si>
    <t>Gas (central)</t>
  </si>
  <si>
    <t>Gas (high)</t>
  </si>
  <si>
    <t>Coal</t>
  </si>
  <si>
    <t>Annual electricity demand</t>
  </si>
  <si>
    <t>1. Demand is grid connected and excludes TX losses</t>
  </si>
  <si>
    <t>2. Demand growth is based on outputs from the ENZ model</t>
  </si>
  <si>
    <t>3. Due to the timing of this Electricty Market modelling compared with updates to ENZ, the demand projections here are slightly different to the latest ones in ENZ - differing by up to 2.3%.</t>
  </si>
  <si>
    <t>Annual electricity demand (TWh)</t>
  </si>
  <si>
    <t>Year</t>
  </si>
  <si>
    <t>EB4 Demonstration path</t>
  </si>
  <si>
    <t>EB4 Demonstration path sensitivity: Tiwai closes</t>
  </si>
  <si>
    <t>Stack of potential generation projects</t>
  </si>
  <si>
    <t>1. Project detail and costs are based on Energy Link's internal generation stack.</t>
  </si>
  <si>
    <t>2. Project costs are in real 2023 dollars.</t>
  </si>
  <si>
    <t>3. Rate of return on equity post tax of 8%</t>
  </si>
  <si>
    <t>Summary</t>
  </si>
  <si>
    <t>Wind</t>
  </si>
  <si>
    <t>Utility solar</t>
  </si>
  <si>
    <t>Utility solar (with battery)</t>
  </si>
  <si>
    <t>Geothermal</t>
  </si>
  <si>
    <t>Hydro</t>
  </si>
  <si>
    <t>Gas peaker</t>
  </si>
  <si>
    <t>Capacity in generation stack (GW)</t>
  </si>
  <si>
    <t>Minimum 2023 LCOE ($/MWh)</t>
  </si>
  <si>
    <t>Average 2023 LCOE ($/MWh)</t>
  </si>
  <si>
    <t>Maximum 2023 LCOE ($/MWh)</t>
  </si>
  <si>
    <t>Minimum 2047 LCOE ($/MWh)</t>
  </si>
  <si>
    <t>Average 2047 LCOE ($/MWh)</t>
  </si>
  <si>
    <t>Maximum 2047 LCOE ($/MWh)</t>
  </si>
  <si>
    <t>Build sequence of new generation</t>
  </si>
  <si>
    <t>1. Reported project generation is based on assumed capacity factors</t>
  </si>
  <si>
    <t>2. It is assumed that the combined cycle unit at Huntly is converted to an open cycle peaking unit in 2037</t>
  </si>
  <si>
    <t>3. Any projects listed as 'solar' post 2037 are assumed to incorporate battery energy storage</t>
  </si>
  <si>
    <t>The Reference Scenario</t>
  </si>
  <si>
    <t>Date completed</t>
  </si>
  <si>
    <t>Project</t>
  </si>
  <si>
    <t>Size (MW)</t>
  </si>
  <si>
    <t>Capacity Factor (assumed)</t>
  </si>
  <si>
    <t>Average annual generation (GWh)</t>
  </si>
  <si>
    <t>Cumulative annual generation (GWh)</t>
  </si>
  <si>
    <t>Generation type</t>
  </si>
  <si>
    <t>GOR2_W1</t>
  </si>
  <si>
    <t>KOE_R1</t>
  </si>
  <si>
    <t>Solar</t>
  </si>
  <si>
    <t>EDG2_R1</t>
  </si>
  <si>
    <t>WHI2_W1</t>
  </si>
  <si>
    <t>WRK2_S1</t>
  </si>
  <si>
    <t>WRK2_S2</t>
  </si>
  <si>
    <t>MTO1_W1</t>
  </si>
  <si>
    <t>ASB2_R1</t>
  </si>
  <si>
    <t>KOE1_S1</t>
  </si>
  <si>
    <t>BRB2_R1</t>
  </si>
  <si>
    <t>KPU1_R1</t>
  </si>
  <si>
    <t>MTO1_R1</t>
  </si>
  <si>
    <t>TNG2_R1</t>
  </si>
  <si>
    <t>WRK2_R1</t>
  </si>
  <si>
    <t>WRK2_R2</t>
  </si>
  <si>
    <t>DVK1_R1</t>
  </si>
  <si>
    <t>KPU1_R2</t>
  </si>
  <si>
    <t>WPR2_W1</t>
  </si>
  <si>
    <t>ROT1_S1</t>
  </si>
  <si>
    <t>MST1_R1</t>
  </si>
  <si>
    <t>MST1_W1</t>
  </si>
  <si>
    <t>WRK2_S3</t>
  </si>
  <si>
    <t>MST1_W2</t>
  </si>
  <si>
    <t>WPW1_R1</t>
  </si>
  <si>
    <t>NMA2_W1</t>
  </si>
  <si>
    <t>TRK2_S1</t>
  </si>
  <si>
    <t>ISL2_R1</t>
  </si>
  <si>
    <t>WAI1_R1</t>
  </si>
  <si>
    <t>GOR2_W2</t>
  </si>
  <si>
    <t>WKM2_S1</t>
  </si>
  <si>
    <t>HLY2_R1</t>
  </si>
  <si>
    <t>LTN2_W1</t>
  </si>
  <si>
    <t>WRK2_R3</t>
  </si>
  <si>
    <t>TMK1_R1</t>
  </si>
  <si>
    <t>WRK2_R4</t>
  </si>
  <si>
    <t>GOR2_W3</t>
  </si>
  <si>
    <t>WPR2_W2</t>
  </si>
  <si>
    <t>TWZ2_H1</t>
  </si>
  <si>
    <t>KPU1_W3</t>
  </si>
  <si>
    <t>WRK2_S5</t>
  </si>
  <si>
    <t>MST1_R2</t>
  </si>
  <si>
    <t>WRK2_R5</t>
  </si>
  <si>
    <t>HWB2_W1</t>
  </si>
  <si>
    <t>HLY2_W2</t>
  </si>
  <si>
    <t>HAM2_W1</t>
  </si>
  <si>
    <t>KAW2_S1</t>
  </si>
  <si>
    <t>WKM2_S2</t>
  </si>
  <si>
    <t>GLN2_W1</t>
  </si>
  <si>
    <t>HEN2_W1</t>
  </si>
  <si>
    <t>WRK2_S6</t>
  </si>
  <si>
    <t>KAW2_S2</t>
  </si>
  <si>
    <t>WPR2_R3</t>
  </si>
  <si>
    <t>HEN2_R1</t>
  </si>
  <si>
    <t>WRK2_R6</t>
  </si>
  <si>
    <t>HEN2_W2</t>
  </si>
  <si>
    <t>HLY2_R2</t>
  </si>
  <si>
    <t>HLY2_G3</t>
  </si>
  <si>
    <t>Thermal peaker</t>
  </si>
  <si>
    <t>HLY2_W3</t>
  </si>
  <si>
    <t>HEN2_W3</t>
  </si>
  <si>
    <t>MTN1_R1</t>
  </si>
  <si>
    <t>HLY2_R3</t>
  </si>
  <si>
    <t>KIK2_W1</t>
  </si>
  <si>
    <t>ROT1_S2</t>
  </si>
  <si>
    <t>GOR2_W4</t>
  </si>
  <si>
    <t>HEN2_W4</t>
  </si>
  <si>
    <t>HEN2_R4</t>
  </si>
  <si>
    <t>KPA1_W1</t>
  </si>
  <si>
    <t>ORO1_H1</t>
  </si>
  <si>
    <t>HTI1_W1</t>
  </si>
  <si>
    <t>HKK6_H1</t>
  </si>
  <si>
    <t>LTN2_W2</t>
  </si>
  <si>
    <t>HLY2_G1</t>
  </si>
  <si>
    <t>ISL2_R2</t>
  </si>
  <si>
    <t>COL6_H1</t>
  </si>
  <si>
    <t>LTN2_W3</t>
  </si>
  <si>
    <t>HEN2_R3</t>
  </si>
  <si>
    <t>BLN1_H1</t>
  </si>
  <si>
    <t>ABY1_R1</t>
  </si>
  <si>
    <t>TNG2_W2</t>
  </si>
  <si>
    <t>WHU1_R1</t>
  </si>
  <si>
    <t>SVL2_R1</t>
  </si>
  <si>
    <t>STK2_W1</t>
  </si>
  <si>
    <t>GYT1_R1</t>
  </si>
  <si>
    <t>TWZ2_R2</t>
  </si>
  <si>
    <t>CST1_W1</t>
  </si>
  <si>
    <t>HLY2_G2</t>
  </si>
  <si>
    <t>LTN2_W4</t>
  </si>
  <si>
    <t>ASB2_H2</t>
  </si>
  <si>
    <t>BRB2_W2</t>
  </si>
  <si>
    <t>NSY2_R1</t>
  </si>
  <si>
    <t>TRK2_S2</t>
  </si>
  <si>
    <t>WDV1_W1</t>
  </si>
  <si>
    <t>TUI1_R1</t>
  </si>
  <si>
    <t>WRK2_S7</t>
  </si>
  <si>
    <t>BOB1_R1</t>
  </si>
  <si>
    <t>WKM2_S3</t>
  </si>
  <si>
    <t>GYT1_R2</t>
  </si>
  <si>
    <t>KPU1_R4</t>
  </si>
  <si>
    <t>OKI2_S1</t>
  </si>
  <si>
    <t>ASB2_R2</t>
  </si>
  <si>
    <t>WHU1_R2</t>
  </si>
  <si>
    <t>BPE2_W1</t>
  </si>
  <si>
    <t>GOR2_W5</t>
  </si>
  <si>
    <t>TNG2_W3</t>
  </si>
  <si>
    <t>TUI1_H1</t>
  </si>
  <si>
    <t>GFD1_W1</t>
  </si>
  <si>
    <t>TWH2_W1</t>
  </si>
  <si>
    <t>KAW2_W3</t>
  </si>
  <si>
    <t>CUL2_H1</t>
  </si>
  <si>
    <t>Grid scale battery build</t>
  </si>
  <si>
    <t>Common to all scenarios</t>
  </si>
  <si>
    <t>Operation Date</t>
  </si>
  <si>
    <t>Node</t>
  </si>
  <si>
    <t>Capacity MW</t>
  </si>
  <si>
    <t>Energy Storage (MWh)</t>
  </si>
  <si>
    <t>HLY2</t>
  </si>
  <si>
    <t>MDN2</t>
  </si>
  <si>
    <t>HEN2</t>
  </si>
  <si>
    <t>HAY2</t>
  </si>
  <si>
    <t>ISL2</t>
  </si>
  <si>
    <t>Summary of total new build (MW) and annual generation (GWh) by 2035 across each scenario, for renewables</t>
  </si>
  <si>
    <t>Summary of total new build (MW) and annual generation (GWh) by 2050 across each scenario, for renewables</t>
  </si>
  <si>
    <t>Measure</t>
  </si>
  <si>
    <t>Total</t>
  </si>
  <si>
    <t>Capacity (MW)</t>
  </si>
  <si>
    <t>Annual generation (GWh)</t>
  </si>
  <si>
    <t>Scenario Results</t>
  </si>
  <si>
    <t>1. All prices are in real 2023 NZD and are the time weighted average spot market price</t>
  </si>
  <si>
    <t>2. Prices are given at the Haywards grid exit point</t>
  </si>
  <si>
    <t>3. Emissions and generation values are given as the average (mean) across simulated weather years</t>
  </si>
  <si>
    <t>4. Prices are given at percentile levels, as well as a median price. The price distribution reflects the modelled variation across simulated weather years. For example, the 95th percentile line corresponds to the price that is exceeded in only 5% of weather years</t>
  </si>
  <si>
    <t>5. The 2023 model year is for the period of 1 November to 31 December</t>
  </si>
  <si>
    <t>6. Supply of last resort refers to generation needed to meet the very top of the highest demand peaks. It is modelled via hypothetical generation units which switch on at very high prices when all other generation is already in use. In reality, the supply/demand balance for these periods could be met by flexible supply such as batteries or through demand side response (or a combination of both).</t>
  </si>
  <si>
    <t>Generation</t>
  </si>
  <si>
    <t>Generation by type (GWh)</t>
  </si>
  <si>
    <t>Gas CCGT</t>
  </si>
  <si>
    <t xml:space="preserve">Coal </t>
  </si>
  <si>
    <t>Gas Peak</t>
  </si>
  <si>
    <t>Utility Solar</t>
  </si>
  <si>
    <t>Diesel</t>
  </si>
  <si>
    <t>Cogen</t>
  </si>
  <si>
    <t>Supply of last resort</t>
  </si>
  <si>
    <t>Renewable %</t>
  </si>
  <si>
    <t>Excluding cogen</t>
  </si>
  <si>
    <t>Including cogen, and assuming cogen is non-renewable</t>
  </si>
  <si>
    <t>Installed Capacity (MW)</t>
  </si>
  <si>
    <t>Emissions</t>
  </si>
  <si>
    <t>kt</t>
  </si>
  <si>
    <t>g/kWh</t>
  </si>
  <si>
    <t>Wholesale prices</t>
  </si>
  <si>
    <t xml:space="preserve">TWA wholesale price ($/MWh) for Haywards GXP </t>
  </si>
  <si>
    <t>5th percentile</t>
  </si>
  <si>
    <t>25th percentile</t>
  </si>
  <si>
    <t>median</t>
  </si>
  <si>
    <t>75th percentile</t>
  </si>
  <si>
    <t>95th percentile</t>
  </si>
  <si>
    <t>Table</t>
  </si>
  <si>
    <t>Item</t>
  </si>
  <si>
    <t>Annual generation by scenario</t>
  </si>
  <si>
    <t>Total new renewable capacity by scenario</t>
  </si>
  <si>
    <t>Renewable % of generation by scenario</t>
  </si>
  <si>
    <t>&lt; select cogen inclusive or exclusive &gt;</t>
  </si>
  <si>
    <t>Generation emissions</t>
  </si>
  <si>
    <t>&lt; select emissions metric &gt;</t>
  </si>
  <si>
    <t>TWA wholesale price for Haywards GXP (median hydro inflows)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</si>
</sst>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_-* #,##0_-;\-* #,##0_-;_-* &quot;-&quot;??_-;_-@_-"/>
    <numFmt numFmtId="170" formatCode="&quot;$&quot;#,##0.00"/>
    <numFmt numFmtId="171" formatCode="0.0"/>
    <numFmt numFmtId="172" formatCode="_-* #,##0.0_-;\-* #,##0.0_-;_-* &quot;-&quot;_-;_-@_-"/>
    <numFmt numFmtId="173" formatCode="_-&quot;$&quot;* #,##0_-;\-&quot;$&quot;* #,##0_-;_-&quot;$&quot;* &quot;-&quot;??_-;_-@_-"/>
    <numFmt numFmtId="174" formatCode="#,##0_ ;\-#,##0\ "/>
    <numFmt numFmtId="175" formatCode="#,##0.00_ ;[Red]\-#,##0.00\ "/>
    <numFmt numFmtId="176" formatCode="&quot;$&quot;#,##0"/>
    <numFmt numFmtId="177" formatCode="_-* #,##0.0_-;\-* #,##0.0_-;_-* &quot;-&quot;??_-;_-@_-"/>
  </numFmts>
  <fonts count="3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u/>
      <sz val="11"/>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u/>
      <sz val="6.6"/>
      <color theme="10"/>
      <name val="Calibri"/>
      <family val="2"/>
    </font>
    <font>
      <b/>
      <sz val="18"/>
      <color theme="3"/>
      <name val="Calibri Light"/>
      <family val="2"/>
      <scheme val="major"/>
    </font>
    <font>
      <sz val="11"/>
      <color rgb="FF9C6500"/>
      <name val="Calibri"/>
      <family val="2"/>
      <scheme val="minor"/>
    </font>
    <font>
      <sz val="10"/>
      <color rgb="FF000000"/>
      <name val="Calibri"/>
      <family val="2"/>
      <scheme val="minor"/>
    </font>
    <font>
      <sz val="11"/>
      <color rgb="FF000000"/>
      <name val="Calibri"/>
      <family val="2"/>
      <scheme val="minor"/>
    </font>
    <font>
      <sz val="11"/>
      <name val="Calibri"/>
      <family val="2"/>
      <scheme val="minor"/>
    </font>
    <font>
      <b/>
      <i/>
      <sz val="11"/>
      <color theme="1"/>
      <name val="Calibri"/>
      <family val="2"/>
      <scheme val="minor"/>
    </font>
    <font>
      <sz val="8"/>
      <name val="Calibri"/>
      <family val="2"/>
      <scheme val="minor"/>
    </font>
    <font>
      <b/>
      <sz val="14"/>
      <color theme="1"/>
      <name val="Calibri"/>
      <family val="2"/>
      <scheme val="minor"/>
    </font>
    <font>
      <i/>
      <sz val="11"/>
      <name val="Calibri"/>
      <family val="2"/>
      <scheme val="minor"/>
    </font>
    <font>
      <i/>
      <sz val="11"/>
      <color theme="1"/>
      <name val="Calibri"/>
      <family val="2"/>
      <scheme val="minor"/>
    </font>
  </fonts>
  <fills count="42">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7" tint="0.39997558519241921"/>
        <bgColor indexed="64"/>
      </patternFill>
    </fill>
  </fills>
  <borders count="37">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533">
    <xf numFmtId="0" fontId="0" fillId="0" borderId="0"/>
    <xf numFmtId="167" fontId="1" fillId="0" borderId="0" applyFont="0" applyFill="0" applyBorder="0" applyAlignment="0" applyProtection="0"/>
    <xf numFmtId="9" fontId="3"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 fillId="0" borderId="0"/>
    <xf numFmtId="166" fontId="3" fillId="0" borderId="0" applyFont="0" applyFill="0" applyBorder="0" applyAlignment="0" applyProtection="0"/>
    <xf numFmtId="0" fontId="5" fillId="0" borderId="0" applyNumberFormat="0" applyFill="0" applyBorder="0" applyAlignment="0" applyProtection="0"/>
    <xf numFmtId="0" fontId="6" fillId="0" borderId="15" applyNumberFormat="0" applyFill="0" applyAlignment="0" applyProtection="0"/>
    <xf numFmtId="0" fontId="7" fillId="0" borderId="16" applyNumberFormat="0" applyFill="0" applyAlignment="0" applyProtection="0"/>
    <xf numFmtId="0" fontId="8" fillId="0" borderId="17" applyNumberFormat="0" applyFill="0" applyAlignment="0" applyProtection="0"/>
    <xf numFmtId="0" fontId="8" fillId="0" borderId="0" applyNumberFormat="0" applyFill="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8" borderId="18" applyNumberFormat="0" applyAlignment="0" applyProtection="0"/>
    <xf numFmtId="0" fontId="12" fillId="9" borderId="19" applyNumberFormat="0" applyAlignment="0" applyProtection="0"/>
    <xf numFmtId="0" fontId="13" fillId="9" borderId="18" applyNumberFormat="0" applyAlignment="0" applyProtection="0"/>
    <xf numFmtId="0" fontId="14" fillId="0" borderId="20" applyNumberFormat="0" applyFill="0" applyAlignment="0" applyProtection="0"/>
    <xf numFmtId="0" fontId="15" fillId="10" borderId="21"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 fillId="0" borderId="23" applyNumberFormat="0" applyFill="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174" fontId="1" fillId="0" borderId="0" applyFont="0" applyFill="0" applyBorder="0" applyAlignment="0" applyProtection="0"/>
    <xf numFmtId="0" fontId="3" fillId="0" borderId="0"/>
    <xf numFmtId="175" fontId="1"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0"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xf numFmtId="0" fontId="22" fillId="7"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8"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8"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8"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8"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8"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8" fillId="35" borderId="0" applyNumberFormat="0" applyBorder="0" applyAlignment="0" applyProtection="0"/>
    <xf numFmtId="0" fontId="1" fillId="0" borderId="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0" fontId="19" fillId="0" borderId="0"/>
    <xf numFmtId="0" fontId="19" fillId="11" borderId="22"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0" fontId="3" fillId="0" borderId="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cellStyleXfs>
  <cellXfs count="167">
    <xf numFmtId="0" fontId="0" fillId="0" borderId="0" xfId="0"/>
    <xf numFmtId="169" fontId="0" fillId="0" borderId="0" xfId="1" applyNumberFormat="1" applyFont="1" applyBorder="1"/>
    <xf numFmtId="0" fontId="3" fillId="0" borderId="0" xfId="0" applyFont="1" applyAlignment="1">
      <alignment horizontal="left"/>
    </xf>
    <xf numFmtId="165" fontId="0" fillId="0" borderId="0" xfId="1" applyNumberFormat="1" applyFont="1" applyBorder="1"/>
    <xf numFmtId="0" fontId="2" fillId="0" borderId="0" xfId="0" applyFont="1"/>
    <xf numFmtId="0" fontId="0" fillId="0" borderId="0" xfId="1" applyNumberFormat="1" applyFont="1" applyBorder="1"/>
    <xf numFmtId="2" fontId="0" fillId="0" borderId="0" xfId="0" applyNumberFormat="1"/>
    <xf numFmtId="170" fontId="0" fillId="0" borderId="0" xfId="0" applyNumberFormat="1"/>
    <xf numFmtId="165" fontId="0" fillId="0" borderId="0" xfId="1" applyNumberFormat="1" applyFont="1" applyFill="1" applyBorder="1"/>
    <xf numFmtId="2" fontId="3" fillId="0" borderId="0" xfId="0" applyNumberFormat="1" applyFont="1" applyAlignment="1">
      <alignment horizontal="left"/>
    </xf>
    <xf numFmtId="0" fontId="0" fillId="0" borderId="0" xfId="1" applyNumberFormat="1" applyFont="1" applyFill="1" applyBorder="1"/>
    <xf numFmtId="171" fontId="0" fillId="0" borderId="0" xfId="1" applyNumberFormat="1" applyFont="1" applyFill="1" applyBorder="1"/>
    <xf numFmtId="171" fontId="0" fillId="0" borderId="0" xfId="0" applyNumberFormat="1"/>
    <xf numFmtId="165" fontId="0" fillId="0" borderId="0" xfId="1" applyNumberFormat="1" applyFont="1" applyFill="1" applyBorder="1" applyAlignment="1">
      <alignment horizontal="right" vertical="center"/>
    </xf>
    <xf numFmtId="165" fontId="0" fillId="0" borderId="0" xfId="1" applyNumberFormat="1" applyFont="1" applyFill="1" applyBorder="1" applyAlignment="1">
      <alignment vertical="center"/>
    </xf>
    <xf numFmtId="0" fontId="0" fillId="0" borderId="0" xfId="0" applyAlignment="1">
      <alignment horizontal="right" vertical="center"/>
    </xf>
    <xf numFmtId="0" fontId="0" fillId="0" borderId="0" xfId="1" applyNumberFormat="1" applyFont="1" applyFill="1" applyBorder="1" applyAlignment="1">
      <alignment horizontal="right" vertical="center"/>
    </xf>
    <xf numFmtId="9" fontId="0" fillId="0" borderId="0" xfId="1" applyNumberFormat="1" applyFont="1" applyFill="1" applyBorder="1" applyAlignment="1">
      <alignment horizontal="right" vertical="center"/>
    </xf>
    <xf numFmtId="172" fontId="0" fillId="0" borderId="0" xfId="1" applyNumberFormat="1" applyFont="1" applyFill="1" applyBorder="1" applyAlignment="1">
      <alignment vertical="center"/>
    </xf>
    <xf numFmtId="168" fontId="0" fillId="0" borderId="0" xfId="4" applyNumberFormat="1" applyFont="1" applyFill="1" applyBorder="1" applyAlignment="1">
      <alignment horizontal="right" vertical="center"/>
    </xf>
    <xf numFmtId="0" fontId="0" fillId="0" borderId="0" xfId="0" applyAlignment="1">
      <alignment vertical="center"/>
    </xf>
    <xf numFmtId="0" fontId="4" fillId="0" borderId="0" xfId="0" applyFont="1"/>
    <xf numFmtId="0" fontId="0" fillId="0" borderId="0" xfId="0" applyAlignment="1">
      <alignment horizontal="left" vertical="center"/>
    </xf>
    <xf numFmtId="0" fontId="0" fillId="0" borderId="0" xfId="0" applyAlignment="1">
      <alignment horizontal="center" vertical="top" wrapText="1"/>
    </xf>
    <xf numFmtId="0" fontId="0" fillId="0" borderId="0" xfId="0" applyAlignment="1">
      <alignment horizontal="center"/>
    </xf>
    <xf numFmtId="2" fontId="0" fillId="0" borderId="0" xfId="0" applyNumberFormat="1" applyAlignment="1">
      <alignment horizontal="right"/>
    </xf>
    <xf numFmtId="169" fontId="0" fillId="0" borderId="0" xfId="1" applyNumberFormat="1" applyFont="1"/>
    <xf numFmtId="167" fontId="0" fillId="0" borderId="0" xfId="0" applyNumberFormat="1"/>
    <xf numFmtId="1" fontId="0" fillId="0" borderId="0" xfId="0" applyNumberFormat="1"/>
    <xf numFmtId="0" fontId="2" fillId="0" borderId="2" xfId="0" applyFont="1" applyBorder="1"/>
    <xf numFmtId="0" fontId="0" fillId="2" borderId="2" xfId="0" applyFill="1" applyBorder="1"/>
    <xf numFmtId="169" fontId="0" fillId="2" borderId="2" xfId="1" applyNumberFormat="1" applyFont="1" applyFill="1" applyBorder="1"/>
    <xf numFmtId="0" fontId="0" fillId="0" borderId="2" xfId="0" applyBorder="1"/>
    <xf numFmtId="0" fontId="0" fillId="4" borderId="0" xfId="0" applyFill="1"/>
    <xf numFmtId="0" fontId="2" fillId="4" borderId="0" xfId="0" applyFont="1" applyFill="1" applyAlignment="1">
      <alignment horizontal="left"/>
    </xf>
    <xf numFmtId="0" fontId="0" fillId="4" borderId="0" xfId="0" applyFill="1" applyAlignment="1">
      <alignment horizontal="left"/>
    </xf>
    <xf numFmtId="0" fontId="0" fillId="4" borderId="6" xfId="0" applyFill="1" applyBorder="1"/>
    <xf numFmtId="0" fontId="0" fillId="4" borderId="0" xfId="0" applyFill="1" applyAlignment="1">
      <alignment vertical="center" wrapText="1"/>
    </xf>
    <xf numFmtId="0" fontId="0" fillId="4" borderId="0" xfId="0" applyFill="1" applyAlignment="1">
      <alignment vertical="center"/>
    </xf>
    <xf numFmtId="0" fontId="0" fillId="4" borderId="0" xfId="0" applyFill="1" applyAlignment="1">
      <alignment horizontal="left" vertical="center" wrapText="1"/>
    </xf>
    <xf numFmtId="0" fontId="2" fillId="4" borderId="0" xfId="0" applyFont="1" applyFill="1" applyAlignment="1">
      <alignment horizontal="left" vertical="center" wrapText="1"/>
    </xf>
    <xf numFmtId="0" fontId="5" fillId="4" borderId="0" xfId="7" applyFill="1" applyAlignment="1">
      <alignment horizontal="left" vertical="center" wrapText="1"/>
    </xf>
    <xf numFmtId="0" fontId="5" fillId="4" borderId="0" xfId="7" applyFill="1"/>
    <xf numFmtId="0" fontId="2" fillId="4" borderId="0" xfId="0" applyFont="1" applyFill="1"/>
    <xf numFmtId="171" fontId="0" fillId="0" borderId="2" xfId="0" applyNumberFormat="1" applyBorder="1"/>
    <xf numFmtId="14" fontId="0" fillId="0" borderId="2" xfId="0" applyNumberFormat="1" applyBorder="1"/>
    <xf numFmtId="169" fontId="0" fillId="0" borderId="0" xfId="0" applyNumberFormat="1"/>
    <xf numFmtId="0" fontId="0" fillId="0" borderId="2" xfId="0" applyBorder="1" applyAlignment="1">
      <alignment horizontal="right"/>
    </xf>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0" fillId="2" borderId="0" xfId="0" applyFill="1"/>
    <xf numFmtId="0" fontId="2" fillId="2" borderId="0" xfId="0" applyFont="1" applyFill="1"/>
    <xf numFmtId="14" fontId="0" fillId="2" borderId="2" xfId="0" applyNumberFormat="1" applyFill="1" applyBorder="1"/>
    <xf numFmtId="169" fontId="0" fillId="2" borderId="2" xfId="0" applyNumberFormat="1" applyFill="1" applyBorder="1"/>
    <xf numFmtId="0" fontId="2" fillId="36" borderId="0" xfId="0" applyFont="1" applyFill="1"/>
    <xf numFmtId="0" fontId="0" fillId="36" borderId="0" xfId="0" applyFill="1"/>
    <xf numFmtId="0" fontId="0" fillId="36" borderId="2" xfId="0" applyFill="1" applyBorder="1"/>
    <xf numFmtId="14" fontId="0" fillId="36" borderId="2" xfId="0" applyNumberFormat="1" applyFill="1" applyBorder="1"/>
    <xf numFmtId="169" fontId="0" fillId="36" borderId="2" xfId="0" applyNumberFormat="1" applyFill="1" applyBorder="1"/>
    <xf numFmtId="0" fontId="0" fillId="37" borderId="0" xfId="0" applyFill="1"/>
    <xf numFmtId="0" fontId="0" fillId="37" borderId="2" xfId="0" applyFill="1" applyBorder="1"/>
    <xf numFmtId="14" fontId="0" fillId="37" borderId="2" xfId="0" applyNumberFormat="1" applyFill="1" applyBorder="1"/>
    <xf numFmtId="0" fontId="2" fillId="37" borderId="0" xfId="0" applyFont="1" applyFill="1"/>
    <xf numFmtId="2" fontId="0" fillId="2" borderId="2" xfId="0" applyNumberFormat="1" applyFill="1" applyBorder="1"/>
    <xf numFmtId="169" fontId="0" fillId="36" borderId="2" xfId="1" applyNumberFormat="1" applyFont="1" applyFill="1" applyBorder="1"/>
    <xf numFmtId="2" fontId="0" fillId="36" borderId="2" xfId="0" applyNumberFormat="1" applyFill="1" applyBorder="1"/>
    <xf numFmtId="0" fontId="2" fillId="38" borderId="0" xfId="0" applyFont="1" applyFill="1"/>
    <xf numFmtId="0" fontId="0" fillId="38" borderId="0" xfId="0" applyFill="1"/>
    <xf numFmtId="0" fontId="0" fillId="39" borderId="0" xfId="0" applyFill="1"/>
    <xf numFmtId="0" fontId="0" fillId="3" borderId="0" xfId="0" applyFill="1"/>
    <xf numFmtId="0" fontId="2" fillId="3" borderId="0" xfId="0" applyFont="1" applyFill="1"/>
    <xf numFmtId="0" fontId="2" fillId="39" borderId="0" xfId="0" applyFont="1" applyFill="1"/>
    <xf numFmtId="0" fontId="26" fillId="0" borderId="0" xfId="0" applyFont="1"/>
    <xf numFmtId="0" fontId="2" fillId="40" borderId="0" xfId="0" applyFont="1" applyFill="1"/>
    <xf numFmtId="0" fontId="0" fillId="40" borderId="0" xfId="0" applyFill="1"/>
    <xf numFmtId="2" fontId="0" fillId="0" borderId="2" xfId="0" applyNumberFormat="1" applyBorder="1"/>
    <xf numFmtId="0" fontId="0" fillId="0" borderId="0" xfId="0" applyAlignment="1">
      <alignment horizontal="left" vertical="top"/>
    </xf>
    <xf numFmtId="0" fontId="0" fillId="4" borderId="0" xfId="0" applyFill="1" applyAlignment="1">
      <alignment horizontal="left" vertical="top"/>
    </xf>
    <xf numFmtId="0" fontId="23" fillId="4" borderId="0" xfId="0" applyFont="1" applyFill="1" applyAlignment="1">
      <alignment horizontal="left" vertical="top" wrapText="1"/>
    </xf>
    <xf numFmtId="0" fontId="2" fillId="4" borderId="0" xfId="0" applyFont="1" applyFill="1" applyAlignment="1">
      <alignment horizontal="left" vertical="top"/>
    </xf>
    <xf numFmtId="0" fontId="0" fillId="4" borderId="0" xfId="0" applyFill="1" applyAlignment="1">
      <alignment vertical="top" wrapText="1"/>
    </xf>
    <xf numFmtId="0" fontId="0" fillId="4" borderId="0" xfId="0" applyFill="1" applyAlignment="1">
      <alignment vertical="top"/>
    </xf>
    <xf numFmtId="0" fontId="5" fillId="4" borderId="0" xfId="7" applyNumberFormat="1" applyFill="1" applyBorder="1" applyAlignment="1">
      <alignment horizontal="left" vertical="top"/>
    </xf>
    <xf numFmtId="0" fontId="5" fillId="4" borderId="0" xfId="7" applyFill="1" applyBorder="1" applyAlignment="1">
      <alignment vertical="top" wrapText="1"/>
    </xf>
    <xf numFmtId="0" fontId="0" fillId="0" borderId="8" xfId="0" applyBorder="1" applyAlignment="1">
      <alignment wrapText="1"/>
    </xf>
    <xf numFmtId="0" fontId="0" fillId="0" borderId="9" xfId="0" applyBorder="1" applyAlignment="1">
      <alignment wrapText="1"/>
    </xf>
    <xf numFmtId="0" fontId="25" fillId="0" borderId="2" xfId="0" applyFont="1" applyBorder="1" applyAlignment="1">
      <alignment horizontal="right"/>
    </xf>
    <xf numFmtId="0" fontId="0" fillId="36" borderId="2" xfId="0" applyFill="1" applyBorder="1" applyAlignment="1">
      <alignment horizontal="right"/>
    </xf>
    <xf numFmtId="49" fontId="2" fillId="0" borderId="0" xfId="0" applyNumberFormat="1" applyFont="1"/>
    <xf numFmtId="49" fontId="0" fillId="0" borderId="0" xfId="0" applyNumberFormat="1"/>
    <xf numFmtId="49" fontId="0" fillId="0" borderId="0" xfId="1" applyNumberFormat="1" applyFont="1" applyFill="1" applyBorder="1"/>
    <xf numFmtId="49" fontId="0" fillId="0" borderId="0" xfId="0" applyNumberFormat="1" applyAlignment="1">
      <alignment vertical="center"/>
    </xf>
    <xf numFmtId="169" fontId="0" fillId="2" borderId="2" xfId="1" applyNumberFormat="1" applyFont="1" applyFill="1" applyBorder="1" applyAlignment="1">
      <alignment horizontal="center" vertical="center"/>
    </xf>
    <xf numFmtId="169" fontId="0" fillId="3" borderId="2" xfId="1" applyNumberFormat="1" applyFont="1" applyFill="1" applyBorder="1" applyAlignment="1">
      <alignment horizontal="center" vertical="center"/>
    </xf>
    <xf numFmtId="0" fontId="0" fillId="2" borderId="2" xfId="0" applyFill="1" applyBorder="1" applyAlignment="1">
      <alignment vertical="center" wrapText="1"/>
    </xf>
    <xf numFmtId="0" fontId="0" fillId="36" borderId="2" xfId="0" applyFill="1" applyBorder="1" applyAlignment="1">
      <alignment vertical="center" wrapText="1"/>
    </xf>
    <xf numFmtId="0" fontId="0" fillId="2" borderId="2" xfId="0" applyFill="1" applyBorder="1" applyAlignment="1">
      <alignment horizontal="center" vertical="center" wrapText="1"/>
    </xf>
    <xf numFmtId="0" fontId="0" fillId="3" borderId="2" xfId="0" applyFill="1" applyBorder="1" applyAlignment="1">
      <alignment horizontal="center" vertical="center" wrapText="1"/>
    </xf>
    <xf numFmtId="0" fontId="0" fillId="0" borderId="10" xfId="0" applyBorder="1" applyAlignment="1">
      <alignment horizontal="center" wrapText="1"/>
    </xf>
    <xf numFmtId="2" fontId="0" fillId="0" borderId="2" xfId="0" applyNumberFormat="1" applyBorder="1" applyAlignment="1">
      <alignment horizontal="center" wrapText="1"/>
    </xf>
    <xf numFmtId="2" fontId="0" fillId="0" borderId="11" xfId="0" applyNumberFormat="1" applyBorder="1" applyAlignment="1">
      <alignment horizontal="center" wrapText="1"/>
    </xf>
    <xf numFmtId="0" fontId="0" fillId="0" borderId="12" xfId="0" applyBorder="1" applyAlignment="1">
      <alignment horizontal="center" vertical="top" wrapText="1"/>
    </xf>
    <xf numFmtId="0" fontId="0" fillId="0" borderId="13" xfId="0" applyBorder="1" applyAlignment="1">
      <alignment horizontal="center" wrapText="1"/>
    </xf>
    <xf numFmtId="0" fontId="0" fillId="0" borderId="14" xfId="0" applyBorder="1" applyAlignment="1">
      <alignment horizontal="center" wrapText="1"/>
    </xf>
    <xf numFmtId="0" fontId="25" fillId="0" borderId="0" xfId="0" applyFont="1"/>
    <xf numFmtId="0" fontId="2" fillId="0" borderId="28" xfId="0" applyFont="1" applyBorder="1"/>
    <xf numFmtId="173" fontId="0" fillId="0" borderId="0" xfId="3" applyNumberFormat="1" applyFont="1"/>
    <xf numFmtId="0" fontId="0" fillId="0" borderId="0" xfId="0" applyAlignment="1">
      <alignment horizontal="left" vertical="center" indent="1"/>
    </xf>
    <xf numFmtId="166" fontId="0" fillId="0" borderId="2" xfId="3" applyFont="1" applyBorder="1" applyAlignment="1">
      <alignment horizontal="right"/>
    </xf>
    <xf numFmtId="166" fontId="0" fillId="0" borderId="2" xfId="3" applyFont="1" applyBorder="1"/>
    <xf numFmtId="166" fontId="25" fillId="0" borderId="2" xfId="3" applyFont="1" applyBorder="1" applyAlignment="1">
      <alignment horizontal="right"/>
    </xf>
    <xf numFmtId="166" fontId="25" fillId="0" borderId="2" xfId="3" applyFont="1" applyBorder="1" applyAlignment="1">
      <alignment horizontal="left"/>
    </xf>
    <xf numFmtId="173" fontId="0" fillId="0" borderId="2" xfId="3" applyNumberFormat="1" applyFont="1" applyBorder="1" applyAlignment="1">
      <alignment horizontal="right"/>
    </xf>
    <xf numFmtId="173" fontId="0" fillId="0" borderId="2" xfId="3" applyNumberFormat="1" applyFont="1" applyBorder="1"/>
    <xf numFmtId="173" fontId="25" fillId="0" borderId="2" xfId="3" applyNumberFormat="1" applyFont="1" applyBorder="1" applyAlignment="1">
      <alignment horizontal="right"/>
    </xf>
    <xf numFmtId="173" fontId="25" fillId="0" borderId="2" xfId="3" applyNumberFormat="1" applyFont="1" applyBorder="1" applyAlignment="1">
      <alignment horizontal="left"/>
    </xf>
    <xf numFmtId="0" fontId="2" fillId="0" borderId="5" xfId="0" applyFont="1" applyBorder="1"/>
    <xf numFmtId="2" fontId="0" fillId="0" borderId="2" xfId="0" applyNumberFormat="1" applyBorder="1" applyAlignment="1">
      <alignment horizontal="right"/>
    </xf>
    <xf numFmtId="2" fontId="25" fillId="0" borderId="2" xfId="0" applyNumberFormat="1" applyFont="1" applyBorder="1" applyAlignment="1">
      <alignment horizontal="right"/>
    </xf>
    <xf numFmtId="2" fontId="0" fillId="0" borderId="2" xfId="3" applyNumberFormat="1" applyFont="1" applyFill="1" applyBorder="1" applyAlignment="1">
      <alignment horizontal="right"/>
    </xf>
    <xf numFmtId="2" fontId="25" fillId="0" borderId="2" xfId="3" applyNumberFormat="1" applyFont="1" applyFill="1" applyBorder="1" applyAlignment="1">
      <alignment horizontal="right"/>
    </xf>
    <xf numFmtId="176" fontId="0" fillId="0" borderId="2" xfId="0" applyNumberFormat="1" applyBorder="1" applyAlignment="1">
      <alignment horizontal="center" wrapText="1"/>
    </xf>
    <xf numFmtId="176" fontId="0" fillId="0" borderId="11" xfId="0" applyNumberFormat="1" applyBorder="1" applyAlignment="1">
      <alignment horizontal="center" wrapText="1"/>
    </xf>
    <xf numFmtId="0" fontId="2" fillId="0" borderId="7" xfId="0" applyFont="1" applyBorder="1" applyAlignment="1">
      <alignment wrapText="1"/>
    </xf>
    <xf numFmtId="168" fontId="0" fillId="0" borderId="0" xfId="4" applyNumberFormat="1" applyFont="1"/>
    <xf numFmtId="176" fontId="0" fillId="0" borderId="0" xfId="1" applyNumberFormat="1" applyFont="1"/>
    <xf numFmtId="0" fontId="0" fillId="41" borderId="0" xfId="0" applyFill="1"/>
    <xf numFmtId="0" fontId="2" fillId="41" borderId="0" xfId="0" applyFont="1" applyFill="1"/>
    <xf numFmtId="0" fontId="28" fillId="41" borderId="0" xfId="0" applyFont="1" applyFill="1"/>
    <xf numFmtId="177" fontId="0" fillId="0" borderId="0" xfId="0" applyNumberFormat="1"/>
    <xf numFmtId="0" fontId="0" fillId="0" borderId="7" xfId="0" applyBorder="1" applyAlignment="1">
      <alignment horizontal="left" vertical="center" wrapText="1"/>
    </xf>
    <xf numFmtId="0" fontId="0" fillId="0" borderId="10" xfId="0" applyBorder="1" applyAlignment="1">
      <alignment horizontal="left" vertical="center" wrapText="1"/>
    </xf>
    <xf numFmtId="0" fontId="24" fillId="4" borderId="8" xfId="0" applyFont="1" applyFill="1" applyBorder="1" applyAlignment="1">
      <alignment horizontal="left" vertical="center" wrapText="1"/>
    </xf>
    <xf numFmtId="0" fontId="24" fillId="4" borderId="2" xfId="0" applyFont="1" applyFill="1" applyBorder="1" applyAlignment="1">
      <alignment horizontal="left" vertical="center" wrapText="1"/>
    </xf>
    <xf numFmtId="0" fontId="24" fillId="4" borderId="9" xfId="0" applyFont="1" applyFill="1" applyBorder="1" applyAlignment="1">
      <alignment horizontal="left" vertical="center" wrapText="1"/>
    </xf>
    <xf numFmtId="0" fontId="24" fillId="4" borderId="11" xfId="0" applyFont="1" applyFill="1" applyBorder="1" applyAlignment="1">
      <alignment horizontal="left" vertical="center" wrapText="1"/>
    </xf>
    <xf numFmtId="0" fontId="24" fillId="4" borderId="11" xfId="0" quotePrefix="1" applyFont="1" applyFill="1" applyBorder="1" applyAlignment="1">
      <alignment horizontal="left" vertical="center" wrapText="1"/>
    </xf>
    <xf numFmtId="0" fontId="24" fillId="4" borderId="14" xfId="0" applyFont="1" applyFill="1" applyBorder="1" applyAlignment="1">
      <alignment horizontal="left" vertical="center" wrapText="1"/>
    </xf>
    <xf numFmtId="0" fontId="24" fillId="4" borderId="27" xfId="0" applyFont="1" applyFill="1" applyBorder="1" applyAlignment="1">
      <alignment horizontal="left" vertical="center" wrapText="1"/>
    </xf>
    <xf numFmtId="0" fontId="24" fillId="4" borderId="3" xfId="0" applyFont="1" applyFill="1" applyBorder="1" applyAlignment="1">
      <alignment horizontal="left" vertical="center" wrapText="1"/>
    </xf>
    <xf numFmtId="0" fontId="0" fillId="0" borderId="12" xfId="0" applyBorder="1" applyAlignment="1">
      <alignment horizontal="left" vertical="center" wrapText="1"/>
    </xf>
    <xf numFmtId="0" fontId="24" fillId="4" borderId="13" xfId="0" applyFont="1" applyFill="1" applyBorder="1" applyAlignment="1">
      <alignment horizontal="left" vertical="center" wrapText="1"/>
    </xf>
    <xf numFmtId="0" fontId="24" fillId="4" borderId="26" xfId="0" applyFont="1" applyFill="1" applyBorder="1" applyAlignment="1">
      <alignment horizontal="left" vertical="center" wrapText="1"/>
    </xf>
    <xf numFmtId="0" fontId="0" fillId="37" borderId="2" xfId="0" applyFill="1" applyBorder="1" applyAlignment="1">
      <alignment wrapText="1"/>
    </xf>
    <xf numFmtId="0" fontId="0" fillId="4" borderId="36" xfId="0" applyFill="1" applyBorder="1" applyAlignment="1">
      <alignment vertical="center" wrapText="1"/>
    </xf>
    <xf numFmtId="0" fontId="0" fillId="4" borderId="0" xfId="0" applyFill="1" applyAlignment="1">
      <alignment horizontal="left" vertical="top" wrapText="1"/>
    </xf>
    <xf numFmtId="0" fontId="0" fillId="4" borderId="34" xfId="0" applyFill="1" applyBorder="1" applyAlignment="1">
      <alignment horizontal="left" vertical="top"/>
    </xf>
    <xf numFmtId="0" fontId="0" fillId="4" borderId="35" xfId="0" applyFill="1" applyBorder="1" applyAlignment="1">
      <alignment horizontal="left" vertical="top"/>
    </xf>
    <xf numFmtId="0" fontId="0" fillId="4" borderId="29" xfId="0" applyFill="1" applyBorder="1" applyAlignment="1">
      <alignment horizontal="left" vertical="top" wrapText="1"/>
    </xf>
    <xf numFmtId="0" fontId="0" fillId="4" borderId="30" xfId="0" applyFill="1" applyBorder="1" applyAlignment="1">
      <alignment horizontal="left" vertical="top" wrapText="1"/>
    </xf>
    <xf numFmtId="0" fontId="0" fillId="4" borderId="31" xfId="0" applyFill="1" applyBorder="1" applyAlignment="1">
      <alignment horizontal="left" vertical="top" wrapText="1"/>
    </xf>
    <xf numFmtId="0" fontId="0" fillId="4" borderId="32" xfId="0" applyFill="1" applyBorder="1" applyAlignment="1">
      <alignment horizontal="left" vertical="top" wrapText="1"/>
    </xf>
    <xf numFmtId="0" fontId="0" fillId="4" borderId="33" xfId="0" applyFill="1" applyBorder="1" applyAlignment="1">
      <alignment horizontal="left" vertical="top" wrapText="1"/>
    </xf>
    <xf numFmtId="0" fontId="2" fillId="0" borderId="3" xfId="0" applyFont="1" applyBorder="1" applyAlignment="1">
      <alignment horizontal="center"/>
    </xf>
    <xf numFmtId="0" fontId="2" fillId="0" borderId="5" xfId="0" applyFont="1" applyBorder="1" applyAlignment="1">
      <alignment horizontal="center"/>
    </xf>
    <xf numFmtId="0" fontId="2" fillId="0" borderId="4" xfId="0" applyFont="1" applyBorder="1" applyAlignment="1">
      <alignment horizontal="center"/>
    </xf>
    <xf numFmtId="0" fontId="0" fillId="0" borderId="0" xfId="0" applyAlignment="1">
      <alignment horizontal="left"/>
    </xf>
    <xf numFmtId="0" fontId="24" fillId="0" borderId="0" xfId="0" applyFont="1" applyAlignment="1">
      <alignment horizontal="left" vertical="top"/>
    </xf>
    <xf numFmtId="0" fontId="2" fillId="0" borderId="2" xfId="0" applyFont="1" applyBorder="1" applyAlignment="1">
      <alignment horizontal="center" vertical="center"/>
    </xf>
    <xf numFmtId="0" fontId="0" fillId="0" borderId="25" xfId="0" applyBorder="1" applyAlignment="1">
      <alignment horizontal="center" vertical="center" wrapText="1"/>
    </xf>
    <xf numFmtId="0" fontId="0" fillId="0" borderId="1" xfId="0" applyBorder="1" applyAlignment="1">
      <alignment horizontal="center" vertical="center" wrapText="1"/>
    </xf>
    <xf numFmtId="0" fontId="2" fillId="0" borderId="25" xfId="0" applyFont="1" applyBorder="1" applyAlignment="1">
      <alignment horizontal="center" vertical="center"/>
    </xf>
    <xf numFmtId="0" fontId="2" fillId="0" borderId="24" xfId="0" applyFont="1" applyBorder="1" applyAlignment="1">
      <alignment horizontal="center" vertical="center"/>
    </xf>
    <xf numFmtId="0" fontId="2" fillId="0" borderId="6" xfId="0" applyFont="1" applyBorder="1" applyAlignment="1">
      <alignment horizontal="center" wrapText="1"/>
    </xf>
    <xf numFmtId="49" fontId="2" fillId="0" borderId="0" xfId="0" applyNumberFormat="1" applyFont="1" applyAlignment="1">
      <alignment horizontal="center"/>
    </xf>
    <xf numFmtId="0" fontId="0" fillId="0" borderId="24" xfId="0" applyBorder="1" applyAlignment="1">
      <alignment horizontal="center" vertical="center" wrapText="1"/>
    </xf>
    <xf numFmtId="0" fontId="0" fillId="0" borderId="0" xfId="0" applyAlignment="1"/>
  </cellXfs>
  <cellStyles count="533">
    <cellStyle name="20% - Accent1 2" xfId="169" xr:uid="{4502E741-2228-4DC6-9938-FE989BCE8ED8}"/>
    <cellStyle name="20% - Accent2 2" xfId="172" xr:uid="{E56FC616-FCD0-4928-A10F-5DB474EF5941}"/>
    <cellStyle name="20% - Accent3 2" xfId="175" xr:uid="{594DD167-CD29-40F7-92F5-0AC8F8F55CAA}"/>
    <cellStyle name="20% - Accent4 2" xfId="178" xr:uid="{177237D4-17FE-40EF-8D60-27562646BB01}"/>
    <cellStyle name="20% - Accent5 2" xfId="181" xr:uid="{4F1C09E9-0124-4AC5-9FCC-5572272DE714}"/>
    <cellStyle name="20% - Accent6 2" xfId="184" xr:uid="{6AD3E09D-838F-4BAA-9269-DBA525679AA6}"/>
    <cellStyle name="40% - Accent1 2" xfId="170" xr:uid="{BA815724-A36B-444D-B2EF-32E76B555116}"/>
    <cellStyle name="40% - Accent2 2" xfId="173" xr:uid="{BDAF1BAB-B3C5-4996-A12B-5839CB6CFBD1}"/>
    <cellStyle name="40% - Accent3 2" xfId="176" xr:uid="{C7BC3186-E0AC-4C1E-B91B-3E9D8438D658}"/>
    <cellStyle name="40% - Accent4 2" xfId="179" xr:uid="{C13BB995-1A3D-4243-B0D1-5C3E11424975}"/>
    <cellStyle name="40% - Accent5 2" xfId="182" xr:uid="{1E8F16FA-CA43-41FF-9667-BB2EC156D4D0}"/>
    <cellStyle name="40% - Accent6 2" xfId="185" xr:uid="{87DC3D60-ACC0-42DE-AE05-46719B8570C8}"/>
    <cellStyle name="60% - Accent1 2" xfId="171" xr:uid="{C533C74E-D805-4915-9E7D-58080CB9035D}"/>
    <cellStyle name="60% - Accent2 2" xfId="174" xr:uid="{11C9C242-851F-48BE-8BA6-63ACA7EBC35B}"/>
    <cellStyle name="60% - Accent3 2" xfId="177" xr:uid="{FEC83DA6-880F-4750-A4F3-5436D0F3384E}"/>
    <cellStyle name="60% - Accent4 2" xfId="180" xr:uid="{B6B4715E-89CC-4B7C-AE02-524458373485}"/>
    <cellStyle name="60% - Accent5 2" xfId="183" xr:uid="{8B6102C9-335C-402E-BFAB-8C055B305709}"/>
    <cellStyle name="60% - Accent6 2" xfId="186" xr:uid="{1DE1629D-197C-4E45-B35D-73FEC230BC81}"/>
    <cellStyle name="Accent1" xfId="22" builtinId="29" customBuiltin="1"/>
    <cellStyle name="Accent2" xfId="23" builtinId="33" customBuiltin="1"/>
    <cellStyle name="Accent3" xfId="24" builtinId="37" customBuiltin="1"/>
    <cellStyle name="Accent4" xfId="25" builtinId="41" customBuiltin="1"/>
    <cellStyle name="Accent5" xfId="26" builtinId="45" customBuiltin="1"/>
    <cellStyle name="Accent6" xfId="27" builtinId="49" customBuiltin="1"/>
    <cellStyle name="Bad" xfId="13" builtinId="27" customBuiltin="1"/>
    <cellStyle name="Calculation" xfId="16" builtinId="22" customBuiltin="1"/>
    <cellStyle name="Check Cell" xfId="18" builtinId="23" customBuiltin="1"/>
    <cellStyle name="Comma" xfId="1" builtinId="3"/>
    <cellStyle name="Comma [0] 2" xfId="257" xr:uid="{9406FDF0-54BD-4563-BDFF-9615336B5AF9}"/>
    <cellStyle name="Comma [0] 2 2" xfId="296" xr:uid="{CF9186E5-4AC2-4FE2-B31B-ADA5076A7757}"/>
    <cellStyle name="Comma [0] 2 2 2" xfId="397" xr:uid="{F0C5C531-8F7F-4270-B99E-B242F338FE94}"/>
    <cellStyle name="Comma [0] 2 2 3" xfId="498" xr:uid="{CB485D26-8621-4A85-880A-FF733E0AFA26}"/>
    <cellStyle name="Comma [0] 2 3" xfId="359" xr:uid="{2C8E4328-65C3-4D88-9616-34E8FF733464}"/>
    <cellStyle name="Comma [0] 2 4" xfId="460" xr:uid="{1674EA75-55B1-42EE-84D3-BA72B9C77535}"/>
    <cellStyle name="Comma [0] 3" xfId="328" xr:uid="{3EE34450-68FE-48E2-A56D-0B9489D7CF5B}"/>
    <cellStyle name="Comma [0] 3 2" xfId="429" xr:uid="{8FD105F2-CED6-4339-8344-4F8D99A412A9}"/>
    <cellStyle name="Comma [0] 3 3" xfId="530" xr:uid="{30E3B971-E8A9-4060-B453-6847FD22DF1B}"/>
    <cellStyle name="Comma 10" xfId="271" xr:uid="{68FD5E4A-E34E-4DA1-A7F3-588BC55B1D78}"/>
    <cellStyle name="Comma 10 2" xfId="372" xr:uid="{05EA5EDE-DCB9-41D3-87F0-46ACCE53F26F}"/>
    <cellStyle name="Comma 10 3" xfId="473" xr:uid="{DAEE204F-292C-4213-A56C-1AF0B02C04EA}"/>
    <cellStyle name="Comma 11" xfId="299" xr:uid="{97C8A31F-D998-4910-A86F-34F2F3C68FD1}"/>
    <cellStyle name="Comma 11 2" xfId="400" xr:uid="{9385EEAC-A462-402B-9214-A0CC4497E3EA}"/>
    <cellStyle name="Comma 11 3" xfId="501" xr:uid="{56A7CDA5-3C70-4B3B-A97D-093403090A1F}"/>
    <cellStyle name="Comma 12" xfId="304" xr:uid="{BB0AC660-7E81-4FED-BD10-4239990A0FF1}"/>
    <cellStyle name="Comma 12 2" xfId="405" xr:uid="{47F58986-2CFF-4BE4-9FD6-63FDBE0CB51B}"/>
    <cellStyle name="Comma 12 3" xfId="506" xr:uid="{7AB56AB8-760E-45FB-B821-9C3E0131036A}"/>
    <cellStyle name="Comma 13" xfId="28" xr:uid="{25FE5008-1163-41E7-A086-CB2D6D8EA1F8}"/>
    <cellStyle name="Comma 14" xfId="331" xr:uid="{EA121705-A05D-4062-9E9F-8111720267A2}"/>
    <cellStyle name="Comma 15" xfId="333" xr:uid="{C90BD08B-5C51-4F12-A105-B5F821F73A14}"/>
    <cellStyle name="Comma 16" xfId="432" xr:uid="{53B400A8-020A-4134-974F-0DF682D45753}"/>
    <cellStyle name="Comma 17" xfId="434" xr:uid="{F055D579-8948-4EDB-A329-5FFFB194AC4F}"/>
    <cellStyle name="Comma 2" xfId="32" xr:uid="{75DB2C6A-D066-481A-AFBB-1DAF83021B8D}"/>
    <cellStyle name="Comma 2 2" xfId="190" xr:uid="{937AA744-8618-42A1-8653-251A81C2B46B}"/>
    <cellStyle name="Comma 2 2 10" xfId="441" xr:uid="{A413D1FD-BE78-446F-B821-9F603A7C2480}"/>
    <cellStyle name="Comma 2 2 2" xfId="191" xr:uid="{822A182F-E539-47C8-B265-94D76DAD5293}"/>
    <cellStyle name="Comma 2 2 2 2" xfId="276" xr:uid="{827175A4-6AE6-43E8-AE22-1AAB4B08E906}"/>
    <cellStyle name="Comma 2 2 2 2 2" xfId="377" xr:uid="{1044E5F8-FA81-46C0-BA34-DA35923BFEA9}"/>
    <cellStyle name="Comma 2 2 2 2 3" xfId="478" xr:uid="{2CF24E5C-9624-4782-9B48-DA42BD44238E}"/>
    <cellStyle name="Comma 2 2 2 3" xfId="310" xr:uid="{117F7C0E-2A76-4866-832D-8875A21D06C1}"/>
    <cellStyle name="Comma 2 2 2 3 2" xfId="411" xr:uid="{3FB3747D-D609-4170-900C-BFB4C534587E}"/>
    <cellStyle name="Comma 2 2 2 3 3" xfId="512" xr:uid="{AC0912FB-9D7E-44F9-B492-18467C37955B}"/>
    <cellStyle name="Comma 2 2 2 4" xfId="341" xr:uid="{3EC4E52A-C34D-4B4F-80BA-01662ADBF30A}"/>
    <cellStyle name="Comma 2 2 2 5" xfId="442" xr:uid="{101EBAEF-37F0-4685-81A5-BBF73BFB354C}"/>
    <cellStyle name="Comma 2 2 3" xfId="192" xr:uid="{B509F9CD-3ABF-4C0F-9C90-4C31D50FF6E0}"/>
    <cellStyle name="Comma 2 2 3 2" xfId="277" xr:uid="{E7C3D79E-FB73-4F9F-BE38-B96A7CCECB46}"/>
    <cellStyle name="Comma 2 2 3 2 2" xfId="378" xr:uid="{0ABB770C-4B88-40DA-B5B0-9B387FFD5B40}"/>
    <cellStyle name="Comma 2 2 3 2 3" xfId="479" xr:uid="{C70239E8-553B-43BB-A9CE-B68DBA9954EF}"/>
    <cellStyle name="Comma 2 2 3 3" xfId="311" xr:uid="{1E1E8ECD-FBCC-409A-AD69-CECD3C6552C2}"/>
    <cellStyle name="Comma 2 2 3 3 2" xfId="412" xr:uid="{E5575586-BD54-4B09-84D9-B2D4E956F1BC}"/>
    <cellStyle name="Comma 2 2 3 3 3" xfId="513" xr:uid="{FAB4C0A7-1566-45A9-9E2B-11F3A6CE79CD}"/>
    <cellStyle name="Comma 2 2 3 4" xfId="342" xr:uid="{080B65B6-F934-416A-BCAE-5DE65613B827}"/>
    <cellStyle name="Comma 2 2 3 5" xfId="443" xr:uid="{06D1C084-CEB1-44A7-83E9-CC8195E9DBFC}"/>
    <cellStyle name="Comma 2 2 4" xfId="193" xr:uid="{C573DDFF-F63C-4587-8EE4-21AD1B264923}"/>
    <cellStyle name="Comma 2 2 4 2" xfId="278" xr:uid="{DC053D64-A27B-4407-BF83-FC187F0B07F1}"/>
    <cellStyle name="Comma 2 2 4 2 2" xfId="379" xr:uid="{6522C32E-4FBF-4A8C-A06A-898224DC0625}"/>
    <cellStyle name="Comma 2 2 4 2 3" xfId="480" xr:uid="{49D785FE-B6C5-4B52-B27E-999E67D6EF6A}"/>
    <cellStyle name="Comma 2 2 4 3" xfId="312" xr:uid="{13C31A83-3858-4106-A4B5-F970468D823D}"/>
    <cellStyle name="Comma 2 2 4 3 2" xfId="413" xr:uid="{EAB70E6F-C5A1-44B6-97A2-DFF8D5611C65}"/>
    <cellStyle name="Comma 2 2 4 3 3" xfId="514" xr:uid="{0DD7C2F5-B38C-42AE-A921-53DED85B9425}"/>
    <cellStyle name="Comma 2 2 4 4" xfId="343" xr:uid="{0D2DE094-E236-48F7-BFE0-3F1705B08E50}"/>
    <cellStyle name="Comma 2 2 4 5" xfId="444" xr:uid="{EB8DA47F-B4A6-4F95-9B80-42EE02BA67F1}"/>
    <cellStyle name="Comma 2 2 5" xfId="194" xr:uid="{508E8A9C-ED55-47AA-A3E2-6B3CCE479ACC}"/>
    <cellStyle name="Comma 2 2 5 2" xfId="279" xr:uid="{8757E002-A50F-4763-AA47-4B6332040229}"/>
    <cellStyle name="Comma 2 2 5 2 2" xfId="380" xr:uid="{71601F0C-47A3-45A3-8960-1773DF47E977}"/>
    <cellStyle name="Comma 2 2 5 2 3" xfId="481" xr:uid="{B3D190C1-B892-4C07-84B9-C61EC0341B3F}"/>
    <cellStyle name="Comma 2 2 5 3" xfId="313" xr:uid="{80FBADEF-4B51-4C15-9FFE-D5770BC2094A}"/>
    <cellStyle name="Comma 2 2 5 3 2" xfId="414" xr:uid="{516B2C10-1A4F-4E23-AB26-77A65FC4540A}"/>
    <cellStyle name="Comma 2 2 5 3 3" xfId="515" xr:uid="{77655C19-56FB-4235-BB65-8935CDEE7CF7}"/>
    <cellStyle name="Comma 2 2 5 4" xfId="344" xr:uid="{6C3E1E59-FCA0-445F-9559-9CDE5237E9F7}"/>
    <cellStyle name="Comma 2 2 5 5" xfId="445" xr:uid="{D9B7EAF2-D6F1-43B9-BC20-3F4F9673F31E}"/>
    <cellStyle name="Comma 2 2 6" xfId="195" xr:uid="{BB1610C7-BC49-4CD4-A159-702F82ACD761}"/>
    <cellStyle name="Comma 2 2 6 2" xfId="280" xr:uid="{EA95FEF7-DE64-4698-8381-5F2A0463259D}"/>
    <cellStyle name="Comma 2 2 6 2 2" xfId="381" xr:uid="{ACEA0BD0-0D5D-4C8A-AF95-A3F4F4489C48}"/>
    <cellStyle name="Comma 2 2 6 2 3" xfId="482" xr:uid="{80C1D8CC-4838-4437-BD40-49ED4776A8B1}"/>
    <cellStyle name="Comma 2 2 6 3" xfId="314" xr:uid="{39C875E9-2F80-4AC7-9DBF-0995F0633E6F}"/>
    <cellStyle name="Comma 2 2 6 3 2" xfId="415" xr:uid="{AF693380-28EC-4629-978E-71119CA879DD}"/>
    <cellStyle name="Comma 2 2 6 3 3" xfId="516" xr:uid="{0ED39B94-9132-4827-8D32-95881A9AFFD7}"/>
    <cellStyle name="Comma 2 2 6 4" xfId="345" xr:uid="{C4E56579-1A7E-4C77-BFDF-2A10EAB9D0DB}"/>
    <cellStyle name="Comma 2 2 6 5" xfId="446" xr:uid="{C3F6C029-CF9E-4AFD-9B4C-69DEB99C4F07}"/>
    <cellStyle name="Comma 2 2 7" xfId="275" xr:uid="{68CEDBDD-6CBE-4B53-B3F3-F652F809624D}"/>
    <cellStyle name="Comma 2 2 7 2" xfId="376" xr:uid="{65C78004-F977-4F3D-8ABB-25036EED7347}"/>
    <cellStyle name="Comma 2 2 7 3" xfId="477" xr:uid="{FBC7E92D-36ED-4B69-BE8F-F613D81D5B60}"/>
    <cellStyle name="Comma 2 2 8" xfId="309" xr:uid="{ABDBF45B-5F25-4B14-9729-D9530040F41D}"/>
    <cellStyle name="Comma 2 2 8 2" xfId="410" xr:uid="{4351649C-2D98-4D5C-B22D-70AC1C1F3B4E}"/>
    <cellStyle name="Comma 2 2 8 3" xfId="511" xr:uid="{0B12386D-EADB-49DE-8773-4EED84ACD398}"/>
    <cellStyle name="Comma 2 2 9" xfId="340" xr:uid="{722A61C2-D371-4CD4-B038-539C634A112C}"/>
    <cellStyle name="Comma 2 3" xfId="196" xr:uid="{D30F3503-90FC-4AE2-B169-D866B1EABE8F}"/>
    <cellStyle name="Comma 2 3 2" xfId="281" xr:uid="{27CB36FB-2941-4349-ACA3-34C19EFC38FC}"/>
    <cellStyle name="Comma 2 3 2 2" xfId="382" xr:uid="{6DE0B87A-FE16-4982-B309-C77EEC1515FC}"/>
    <cellStyle name="Comma 2 3 2 3" xfId="483" xr:uid="{D7B0CF3E-59AD-44EF-A38D-7B14B4F55165}"/>
    <cellStyle name="Comma 2 3 3" xfId="315" xr:uid="{631B585E-F91B-4781-987A-719E22BF4D72}"/>
    <cellStyle name="Comma 2 3 3 2" xfId="416" xr:uid="{45315CA8-9543-45D8-AB1C-439D82C61511}"/>
    <cellStyle name="Comma 2 3 3 3" xfId="517" xr:uid="{1C5EC608-3D83-406C-9039-447E0FA594FB}"/>
    <cellStyle name="Comma 2 3 4" xfId="346" xr:uid="{CB4167CB-9FB7-4719-A2D0-3AC940840200}"/>
    <cellStyle name="Comma 2 3 5" xfId="447" xr:uid="{1887703A-C0FD-4178-AC82-4C0C31429490}"/>
    <cellStyle name="Comma 2 4" xfId="197" xr:uid="{2F7E1132-7EBF-43F7-B3F3-AAF9EBFC4B0E}"/>
    <cellStyle name="Comma 2 4 2" xfId="282" xr:uid="{717D7356-8E05-4BCB-8B6A-F5C78C0D27F5}"/>
    <cellStyle name="Comma 2 4 2 2" xfId="383" xr:uid="{71E9FFD3-60A6-4E64-AF53-6CD52618065F}"/>
    <cellStyle name="Comma 2 4 2 3" xfId="484" xr:uid="{654F8A94-5245-41FB-A406-BDF4CDCF5194}"/>
    <cellStyle name="Comma 2 4 3" xfId="316" xr:uid="{B9D10844-DC78-429F-8F98-BDF04A3D8B7A}"/>
    <cellStyle name="Comma 2 4 3 2" xfId="417" xr:uid="{D4511445-7312-4CFC-9692-D53A4BE155C7}"/>
    <cellStyle name="Comma 2 4 3 3" xfId="518" xr:uid="{C995EF84-972B-4B6C-9B2D-47F032F69A7E}"/>
    <cellStyle name="Comma 2 4 4" xfId="347" xr:uid="{C61DC8C0-B3B2-4838-9427-8A9D800E3AA3}"/>
    <cellStyle name="Comma 2 4 5" xfId="448" xr:uid="{C32450AA-9C4C-4A60-AECD-58F362839403}"/>
    <cellStyle name="Comma 2 5" xfId="198" xr:uid="{D2726E49-B8B1-468D-A76C-846416F2AA89}"/>
    <cellStyle name="Comma 2 5 2" xfId="283" xr:uid="{A6645BC1-C952-47D3-BC87-FB9392A26CDB}"/>
    <cellStyle name="Comma 2 5 2 2" xfId="384" xr:uid="{8C40A5F3-EA39-4280-AB5F-4B972D76F405}"/>
    <cellStyle name="Comma 2 5 2 3" xfId="485" xr:uid="{41904497-F1E8-43D4-8740-3A91F555C8EE}"/>
    <cellStyle name="Comma 2 5 3" xfId="317" xr:uid="{19C61D83-B867-499D-8F85-FD8D7405A97D}"/>
    <cellStyle name="Comma 2 5 3 2" xfId="418" xr:uid="{D8264A6E-D6C5-4731-AFEF-E68648DCD3A0}"/>
    <cellStyle name="Comma 2 5 3 3" xfId="519" xr:uid="{96F62E87-F1DD-4A4F-A260-B582C99A72DA}"/>
    <cellStyle name="Comma 2 5 4" xfId="348" xr:uid="{BED5EDD9-6B9C-4766-9528-0FFE138DED60}"/>
    <cellStyle name="Comma 2 5 5" xfId="449" xr:uid="{9449972A-BC3D-4BC1-9780-A13FB52CE4BE}"/>
    <cellStyle name="Comma 2 6" xfId="189" xr:uid="{6A41BCE8-6C85-4ACA-ABFF-586165995E6E}"/>
    <cellStyle name="Comma 2 6 2" xfId="274" xr:uid="{2E09B095-0163-4D40-A4E6-FB3A4C3DAD41}"/>
    <cellStyle name="Comma 2 6 2 2" xfId="375" xr:uid="{DB804166-DC5D-4368-AA14-C325624A6363}"/>
    <cellStyle name="Comma 2 6 2 3" xfId="476" xr:uid="{55BA199C-7C7B-422F-8C50-8E4212475E31}"/>
    <cellStyle name="Comma 2 6 3" xfId="308" xr:uid="{69B1D663-502A-4685-9F26-EA884475FD60}"/>
    <cellStyle name="Comma 2 6 3 2" xfId="409" xr:uid="{3BCEE34C-C745-441E-BBBC-A8D6DEB5C15F}"/>
    <cellStyle name="Comma 2 6 3 3" xfId="510" xr:uid="{DB59E428-621E-47CE-A0E8-0C36599DB172}"/>
    <cellStyle name="Comma 2 6 4" xfId="339" xr:uid="{6E8F8992-E4BB-49D0-9091-F0E17204D819}"/>
    <cellStyle name="Comma 2 6 5" xfId="440" xr:uid="{D28BC67C-86A6-4FAB-A813-223B7E877EC2}"/>
    <cellStyle name="Comma 2 7" xfId="153" xr:uid="{6BA64865-8BAD-4986-9970-65016643B9B8}"/>
    <cellStyle name="Comma 2 7 2" xfId="336" xr:uid="{F4E01312-CF08-4FCE-9DAC-1C320E1FED1D}"/>
    <cellStyle name="Comma 2 7 3" xfId="437" xr:uid="{E3A7E22A-18C2-415F-987C-D7FA7482EFD2}"/>
    <cellStyle name="Comma 2 8" xfId="270" xr:uid="{31796DAF-54CB-4867-8F8F-AFDFD0BDFAEA}"/>
    <cellStyle name="Comma 2 8 2" xfId="371" xr:uid="{A7AA3A61-DA7E-48B9-B3F2-377C2A5354FA}"/>
    <cellStyle name="Comma 2 8 3" xfId="472" xr:uid="{67A40E90-F603-449A-BB93-78B656D351E7}"/>
    <cellStyle name="Comma 2 9" xfId="306" xr:uid="{7BF3D886-E116-44B2-BC50-885F5B1F0078}"/>
    <cellStyle name="Comma 2 9 2" xfId="407" xr:uid="{1C7AED3F-F064-4A77-87E8-4D55ECBB17AC}"/>
    <cellStyle name="Comma 2 9 3" xfId="508" xr:uid="{1249F3DE-94D1-462F-B03C-AAD4FC484EBD}"/>
    <cellStyle name="Comma 3" xfId="30" xr:uid="{1C486F99-EEB0-4940-A022-F435BE8AC022}"/>
    <cellStyle name="Comma 3 2" xfId="200" xr:uid="{0F93B96C-AC7F-4ED6-84A3-3039428B6E3A}"/>
    <cellStyle name="Comma 3 2 2" xfId="201" xr:uid="{D542D167-7B8A-4A15-B09D-3411D2B65DCA}"/>
    <cellStyle name="Comma 3 2 2 2" xfId="286" xr:uid="{40EC2B36-2C8C-48F5-B426-DA927734772F}"/>
    <cellStyle name="Comma 3 2 2 2 2" xfId="387" xr:uid="{494FBB1B-8A72-4438-9596-570EB2FE239D}"/>
    <cellStyle name="Comma 3 2 2 2 3" xfId="488" xr:uid="{19C8A1DD-7223-4073-85A1-4176AF831356}"/>
    <cellStyle name="Comma 3 2 2 3" xfId="320" xr:uid="{697FF975-8BAB-400E-AB06-092133B9A5DF}"/>
    <cellStyle name="Comma 3 2 2 3 2" xfId="421" xr:uid="{DDB62DAF-5F1A-47D7-BB73-6246DBCC9B86}"/>
    <cellStyle name="Comma 3 2 2 3 3" xfId="522" xr:uid="{340221EF-769C-4AF6-AA7B-352F965F0A0F}"/>
    <cellStyle name="Comma 3 2 2 4" xfId="351" xr:uid="{4D5A0DF2-DA53-41A7-A889-AAD458191224}"/>
    <cellStyle name="Comma 3 2 2 5" xfId="452" xr:uid="{CD7AC565-C007-491F-B232-00FCDD7DFABB}"/>
    <cellStyle name="Comma 3 2 3" xfId="202" xr:uid="{40A67FF9-83CA-4CD2-B739-4F268B30A0AE}"/>
    <cellStyle name="Comma 3 2 3 2" xfId="287" xr:uid="{E88CB7D4-AF93-4B88-9F79-3CFA867125C4}"/>
    <cellStyle name="Comma 3 2 3 2 2" xfId="388" xr:uid="{D9ED18F6-A7C5-4951-B0C2-C9168D8DFEB1}"/>
    <cellStyle name="Comma 3 2 3 2 3" xfId="489" xr:uid="{97EA78C9-0231-4BA7-8A2A-B5F48AF72F85}"/>
    <cellStyle name="Comma 3 2 3 3" xfId="321" xr:uid="{933A71CB-D47D-441A-BF20-C53025F5DD68}"/>
    <cellStyle name="Comma 3 2 3 3 2" xfId="422" xr:uid="{ABBAD3E3-CF25-41C9-8731-B8284D952F62}"/>
    <cellStyle name="Comma 3 2 3 3 3" xfId="523" xr:uid="{DD45A515-EF47-408D-8628-8645748188A3}"/>
    <cellStyle name="Comma 3 2 3 4" xfId="352" xr:uid="{E999CFBE-33C3-4D8D-B38F-9EC401D3F959}"/>
    <cellStyle name="Comma 3 2 3 5" xfId="453" xr:uid="{52D17F32-5E1A-4849-9BB8-BE53F4132781}"/>
    <cellStyle name="Comma 3 2 4" xfId="203" xr:uid="{96DF9344-484C-456C-97D8-7A4E5354F6C1}"/>
    <cellStyle name="Comma 3 2 4 2" xfId="288" xr:uid="{FB369DB3-B92E-4791-8C31-304B4E5BA871}"/>
    <cellStyle name="Comma 3 2 4 2 2" xfId="389" xr:uid="{19485F85-964B-4785-B930-8CF3743FBD42}"/>
    <cellStyle name="Comma 3 2 4 2 3" xfId="490" xr:uid="{C9405AD5-9E0F-4F13-80EE-4C5021F87496}"/>
    <cellStyle name="Comma 3 2 4 3" xfId="322" xr:uid="{91DAFC8F-B160-4BEC-889C-E49EAF015F69}"/>
    <cellStyle name="Comma 3 2 4 3 2" xfId="423" xr:uid="{D8FFFDA2-71EA-44CD-BA13-42DC9A059A2C}"/>
    <cellStyle name="Comma 3 2 4 3 3" xfId="524" xr:uid="{AB1F3FFD-4690-4AEB-BFC8-3BAED39DE82C}"/>
    <cellStyle name="Comma 3 2 4 4" xfId="353" xr:uid="{2B791347-9045-42E2-A24C-7654989B1084}"/>
    <cellStyle name="Comma 3 2 4 5" xfId="454" xr:uid="{0EF9D607-893B-4266-8FF7-4E7889AB1C13}"/>
    <cellStyle name="Comma 3 2 5" xfId="204" xr:uid="{B7E9A0A7-8DD9-4E2C-8A80-7D378952A215}"/>
    <cellStyle name="Comma 3 2 5 2" xfId="289" xr:uid="{CBDB14D5-4967-4574-BFBE-EA9B0ED22683}"/>
    <cellStyle name="Comma 3 2 5 2 2" xfId="390" xr:uid="{7034933D-05EC-4D94-A6D2-21DA7683A1CC}"/>
    <cellStyle name="Comma 3 2 5 2 3" xfId="491" xr:uid="{DC2FB7D4-A1C0-43A4-8C73-082FA72A395F}"/>
    <cellStyle name="Comma 3 2 5 3" xfId="323" xr:uid="{0FC839C0-02CA-4208-9744-62551F12F9C5}"/>
    <cellStyle name="Comma 3 2 5 3 2" xfId="424" xr:uid="{01F352D5-916B-4721-BBD6-49DDBCE9789F}"/>
    <cellStyle name="Comma 3 2 5 3 3" xfId="525" xr:uid="{7D644DFB-5052-4E30-8611-5F84A9A6F068}"/>
    <cellStyle name="Comma 3 2 5 4" xfId="354" xr:uid="{081C1FC7-768B-49C4-AA44-839196E65109}"/>
    <cellStyle name="Comma 3 2 5 5" xfId="455" xr:uid="{133029F7-3CFC-49DF-AB3B-26718F47A4EA}"/>
    <cellStyle name="Comma 3 2 6" xfId="285" xr:uid="{86A77F1B-8A59-4D85-8D41-46EE6D610E93}"/>
    <cellStyle name="Comma 3 2 6 2" xfId="386" xr:uid="{9DD5511C-0A14-4A2A-98E2-3A49F658681B}"/>
    <cellStyle name="Comma 3 2 6 3" xfId="487" xr:uid="{195F8B9E-6FE4-4C93-A36E-6F7AA2F28533}"/>
    <cellStyle name="Comma 3 2 7" xfId="319" xr:uid="{6F13FF73-7045-4581-9B0F-E88124065543}"/>
    <cellStyle name="Comma 3 2 7 2" xfId="420" xr:uid="{3ADEF48C-5BFA-409E-88E5-53963E8068F1}"/>
    <cellStyle name="Comma 3 2 7 3" xfId="521" xr:uid="{1238D091-7689-449A-A402-E67762E02A7F}"/>
    <cellStyle name="Comma 3 2 8" xfId="350" xr:uid="{FFF1E373-3898-4C45-86B0-A3C526011975}"/>
    <cellStyle name="Comma 3 2 9" xfId="451" xr:uid="{4AC4140E-3F55-46B0-8F4F-38341D28D97B}"/>
    <cellStyle name="Comma 3 3" xfId="205" xr:uid="{520978A2-BBCD-4AA1-AAC4-0A2BA5E7C3BE}"/>
    <cellStyle name="Comma 3 3 2" xfId="290" xr:uid="{F71ED306-2D35-492C-8863-89EED5C11CFD}"/>
    <cellStyle name="Comma 3 3 2 2" xfId="391" xr:uid="{3FA0374A-C408-4510-A017-D4441E25F1E8}"/>
    <cellStyle name="Comma 3 3 2 3" xfId="492" xr:uid="{1F2C3711-AA8A-4CC1-8E38-ECEB34D3237E}"/>
    <cellStyle name="Comma 3 3 3" xfId="324" xr:uid="{A8CD2157-0D71-417E-8DA9-C46596081975}"/>
    <cellStyle name="Comma 3 3 3 2" xfId="425" xr:uid="{858B9C66-E5AF-425E-BF92-0002D87CA800}"/>
    <cellStyle name="Comma 3 3 3 3" xfId="526" xr:uid="{9BEBC514-57A7-4A1D-A465-FD078A8A0B72}"/>
    <cellStyle name="Comma 3 3 4" xfId="355" xr:uid="{5ABD2FAB-89A2-4241-B96D-2DA859B1FD78}"/>
    <cellStyle name="Comma 3 3 5" xfId="456" xr:uid="{8DEEB579-2635-4809-934A-2F3B355F6B6D}"/>
    <cellStyle name="Comma 3 4" xfId="206" xr:uid="{D68188BC-6498-4BA9-9864-788B80DDEE7A}"/>
    <cellStyle name="Comma 3 4 2" xfId="291" xr:uid="{58A3A19D-A970-45A3-B302-B25B9F9484EE}"/>
    <cellStyle name="Comma 3 4 2 2" xfId="392" xr:uid="{92AC86DB-184B-4090-8541-8C3B9A1CD69B}"/>
    <cellStyle name="Comma 3 4 2 3" xfId="493" xr:uid="{2CD42D84-FF07-4FB6-A92E-76699CF2E487}"/>
    <cellStyle name="Comma 3 4 3" xfId="325" xr:uid="{8E8FF622-DCA2-479D-89C1-551F71F6B7F0}"/>
    <cellStyle name="Comma 3 4 3 2" xfId="426" xr:uid="{EBC39303-1F41-47CD-BC20-498721078FC7}"/>
    <cellStyle name="Comma 3 4 3 3" xfId="527" xr:uid="{EA785E65-7C73-4EC0-8636-9717BCA5FA97}"/>
    <cellStyle name="Comma 3 4 4" xfId="356" xr:uid="{DCC17CF5-C614-495E-AB71-95E0799E1411}"/>
    <cellStyle name="Comma 3 4 5" xfId="457" xr:uid="{78792BC2-4DB4-4E5E-BD09-8B36B9B3105A}"/>
    <cellStyle name="Comma 3 5" xfId="207" xr:uid="{42C1BA53-7A3F-40B6-9C48-71F588AA860D}"/>
    <cellStyle name="Comma 3 5 2" xfId="292" xr:uid="{5C49F391-456B-4801-AFA7-A0B1ABD340AB}"/>
    <cellStyle name="Comma 3 5 2 2" xfId="393" xr:uid="{85CD80AC-E756-45A7-864B-679FF5CB669C}"/>
    <cellStyle name="Comma 3 5 2 3" xfId="494" xr:uid="{35BA790E-1E42-4F48-B972-2D2903E34984}"/>
    <cellStyle name="Comma 3 5 3" xfId="326" xr:uid="{31AED248-57CC-405C-A1F6-A5622AA827CF}"/>
    <cellStyle name="Comma 3 5 3 2" xfId="427" xr:uid="{2A820DB3-EEC3-4783-A87B-C80C8380B9A4}"/>
    <cellStyle name="Comma 3 5 3 3" xfId="528" xr:uid="{6C48AAC7-A790-447D-B9F6-D945ECF56565}"/>
    <cellStyle name="Comma 3 5 4" xfId="357" xr:uid="{A5244E2C-12F3-4A8E-8989-E430F211529B}"/>
    <cellStyle name="Comma 3 5 5" xfId="458" xr:uid="{398A11C7-F656-4A6A-A8A2-35A3BD267933}"/>
    <cellStyle name="Comma 3 6" xfId="199" xr:uid="{B2D5EEA9-FD93-4708-8E71-AF5C22F12AD2}"/>
    <cellStyle name="Comma 3 6 2" xfId="349" xr:uid="{817538A9-B97E-43BD-ABAD-187ED9465951}"/>
    <cellStyle name="Comma 3 6 3" xfId="450" xr:uid="{7A995508-8746-4905-95A5-85E2909A98AF}"/>
    <cellStyle name="Comma 3 7" xfId="284" xr:uid="{02EBB7EC-4ECF-454E-980E-C275B1E11B25}"/>
    <cellStyle name="Comma 3 7 2" xfId="385" xr:uid="{2F667F9D-28CC-4E56-BD25-E62617D23388}"/>
    <cellStyle name="Comma 3 7 3" xfId="486" xr:uid="{EBA587FA-F964-4D09-8585-3525F42490B7}"/>
    <cellStyle name="Comma 3 8" xfId="318" xr:uid="{3AA41912-91A0-4E80-B312-7AA25F7609E9}"/>
    <cellStyle name="Comma 3 8 2" xfId="419" xr:uid="{30BE20FE-FC9A-4EF5-9F91-490BF529155D}"/>
    <cellStyle name="Comma 3 8 3" xfId="520" xr:uid="{45BB5FAD-2CA8-40DF-9CB8-7CD7466F0E89}"/>
    <cellStyle name="Comma 4" xfId="208" xr:uid="{9199E09F-7D9E-4EEB-8A21-DE3939DB5A65}"/>
    <cellStyle name="Comma 4 2" xfId="293" xr:uid="{566CA626-8602-49C3-BD91-4DE5EEA45315}"/>
    <cellStyle name="Comma 4 2 2" xfId="394" xr:uid="{0F5E5CFD-2A15-4A59-9C94-FE13FE4EE332}"/>
    <cellStyle name="Comma 4 2 3" xfId="495" xr:uid="{AB278401-AB9F-4AD0-AF0F-30F21F62F1BB}"/>
    <cellStyle name="Comma 4 3" xfId="327" xr:uid="{15A05C5C-D867-433A-B1A7-FAEFDDE41741}"/>
    <cellStyle name="Comma 4 3 2" xfId="428" xr:uid="{D6C9E74A-8C17-45E6-BF5B-4C2DA5A5794E}"/>
    <cellStyle name="Comma 4 3 3" xfId="529" xr:uid="{1BEC1A51-9EA3-4D5C-9EEF-D6887F23DA17}"/>
    <cellStyle name="Comma 4 4" xfId="358" xr:uid="{E1AA1723-E4F6-4098-94F3-2D26F2F03DBB}"/>
    <cellStyle name="Comma 4 5" xfId="459" xr:uid="{E4A210F9-42B5-4AB8-AE7B-61F38E39DB36}"/>
    <cellStyle name="Comma 5" xfId="188" xr:uid="{7DA4FDAD-4DCA-4678-8319-2F922BE7C030}"/>
    <cellStyle name="Comma 5 2" xfId="273" xr:uid="{2B2E54A8-D2C6-48A9-9492-6B67C509FF99}"/>
    <cellStyle name="Comma 5 2 2" xfId="374" xr:uid="{F7FA5A9D-7037-43A3-BFAB-98D7842AB60E}"/>
    <cellStyle name="Comma 5 2 3" xfId="475" xr:uid="{04D78F94-ED0A-44B3-B249-81CE872FC45C}"/>
    <cellStyle name="Comma 5 3" xfId="307" xr:uid="{6371683A-E283-4CA0-B88E-D4ADCB6D7C09}"/>
    <cellStyle name="Comma 5 3 2" xfId="408" xr:uid="{D780199D-FF93-4663-B61E-B712D1217BF1}"/>
    <cellStyle name="Comma 5 3 3" xfId="509" xr:uid="{3D6BC7CF-3426-4555-BD18-E33A1DDB5E8A}"/>
    <cellStyle name="Comma 5 4" xfId="338" xr:uid="{679A2292-9A4F-42CD-A586-47811E3D03A3}"/>
    <cellStyle name="Comma 5 5" xfId="439" xr:uid="{A75F8543-57FC-4AD7-9400-F09CF4201D1D}"/>
    <cellStyle name="Comma 6" xfId="33" xr:uid="{99361749-7EDF-48E1-B122-B565160B4A73}"/>
    <cellStyle name="Comma 6 2" xfId="265" xr:uid="{33666D50-18D9-45E6-967D-33EFE5DE56C7}"/>
    <cellStyle name="Comma 6 2 2" xfId="366" xr:uid="{03DE0360-DE13-4545-84FE-3D54797B6403}"/>
    <cellStyle name="Comma 6 2 3" xfId="467" xr:uid="{C91323A2-5244-47DD-B12B-84A4F9747F3E}"/>
    <cellStyle name="Comma 6 3" xfId="334" xr:uid="{5BE9500D-5798-4148-80CE-3ED29CB58535}"/>
    <cellStyle name="Comma 6 4" xfId="435" xr:uid="{242EC7AF-C6BB-406A-BC0F-248A93754462}"/>
    <cellStyle name="Comma 7" xfId="261" xr:uid="{359B7130-528B-4249-83C4-76DDDCCF8BAA}"/>
    <cellStyle name="Comma 7 2" xfId="272" xr:uid="{8956CE62-78E3-4494-A3AE-86B4497EBD4F}"/>
    <cellStyle name="Comma 7 2 2" xfId="373" xr:uid="{0E7D21E7-13A2-4394-A105-61E34B0A85F9}"/>
    <cellStyle name="Comma 7 2 3" xfId="474" xr:uid="{507889BE-FD0D-4D59-84A0-75CF63F6E873}"/>
    <cellStyle name="Comma 7 3" xfId="363" xr:uid="{60B7B9A9-545C-4BA9-8E3D-F02F8FC6CF83}"/>
    <cellStyle name="Comma 7 4" xfId="464" xr:uid="{95836AD8-3BCB-42B7-B2E6-B66F24386A3B}"/>
    <cellStyle name="Comma 8" xfId="263" xr:uid="{7BA2D054-5C23-46B6-9C46-84CB05F5670B}"/>
    <cellStyle name="Comma 8 2" xfId="301" xr:uid="{2E94EC0C-1433-4AD4-958F-3C3B9B9FB25C}"/>
    <cellStyle name="Comma 8 2 2" xfId="402" xr:uid="{29643712-0FD4-41F2-B96E-0BA4CC566521}"/>
    <cellStyle name="Comma 8 2 3" xfId="503" xr:uid="{CA3D58AC-C359-4AB2-B750-AA6994F54DE7}"/>
    <cellStyle name="Comma 8 3" xfId="365" xr:uid="{3E89F7AB-8561-41B1-90AD-FA31476D7E3F}"/>
    <cellStyle name="Comma 8 4" xfId="466" xr:uid="{E546C20F-4665-4388-BF66-09B97D5BB3A4}"/>
    <cellStyle name="Comma 9" xfId="295" xr:uid="{38A71D17-0D76-4131-9D03-D1DAE8665304}"/>
    <cellStyle name="Comma 9 2" xfId="267" xr:uid="{0F12DFF5-77D5-444C-8166-5E1C1484D37A}"/>
    <cellStyle name="Comma 9 2 2" xfId="368" xr:uid="{DB5EBB55-880D-45AF-B765-BFF50E2D25FB}"/>
    <cellStyle name="Comma 9 2 3" xfId="469" xr:uid="{51CEF390-734D-4023-B776-18749CCC7E9A}"/>
    <cellStyle name="Comma 9 3" xfId="396" xr:uid="{417C9698-B40A-4F24-9263-04C1402F52F7}"/>
    <cellStyle name="Comma 9 4" xfId="497" xr:uid="{A8680953-BFB2-4FB7-B4B8-1C209C60DCA0}"/>
    <cellStyle name="Currency" xfId="3" builtinId="4"/>
    <cellStyle name="Currency [0] 2" xfId="258" xr:uid="{2408EAD3-8548-493D-A83A-226AF43ACE85}"/>
    <cellStyle name="Currency [0] 2 2" xfId="297" xr:uid="{2123B4BE-E942-4A91-8DF0-8AF382A12148}"/>
    <cellStyle name="Currency [0] 2 2 2" xfId="398" xr:uid="{AC59FF86-76C1-47BE-A238-092F7180BE86}"/>
    <cellStyle name="Currency [0] 2 2 3" xfId="499" xr:uid="{C8A597E8-B0F4-42AF-92AA-24F1F9A6D83F}"/>
    <cellStyle name="Currency [0] 2 3" xfId="360" xr:uid="{444BF064-7446-450C-AFFC-D79EF8A96FCE}"/>
    <cellStyle name="Currency [0] 2 4" xfId="461" xr:uid="{C1D52272-2CE6-43D2-8A1B-B3BD085BBA90}"/>
    <cellStyle name="Currency [0] 3" xfId="329" xr:uid="{0959A9F8-F326-40BB-B1CE-17BEB2E2A4E3}"/>
    <cellStyle name="Currency [0] 3 2" xfId="430" xr:uid="{742A8B6B-717A-4B43-B589-DF2E70C7763C}"/>
    <cellStyle name="Currency [0] 3 3" xfId="531" xr:uid="{96021492-5B01-4287-BD95-B023A848593A}"/>
    <cellStyle name="Currency 10" xfId="29" xr:uid="{45433555-934F-4741-980A-F11AE49F6B96}"/>
    <cellStyle name="Currency 11" xfId="332" xr:uid="{5F98DBD3-A106-4DC4-AF7A-81E0B6E0DA9F}"/>
    <cellStyle name="Currency 12" xfId="337" xr:uid="{EB344B41-1E17-4294-961B-7B766F066487}"/>
    <cellStyle name="Currency 13" xfId="433" xr:uid="{4D817E83-D22C-42DF-A056-0F119344B9C7}"/>
    <cellStyle name="Currency 14" xfId="438" xr:uid="{BD8E6518-F67C-479B-B984-F1827407D182}"/>
    <cellStyle name="Currency 2" xfId="6" xr:uid="{36CDFF6E-B549-4881-BD38-8D998B27CCD5}"/>
    <cellStyle name="Currency 2 2" xfId="269" xr:uid="{9E50C751-5678-44A4-8385-92EDE78B8709}"/>
    <cellStyle name="Currency 2 2 2" xfId="370" xr:uid="{9600579E-2AA5-4456-8A1B-338546110AD2}"/>
    <cellStyle name="Currency 2 2 3" xfId="471" xr:uid="{14227FB9-0398-46E7-B59F-B5279C9C57CC}"/>
    <cellStyle name="Currency 2 3" xfId="305" xr:uid="{23CD9778-82D1-4DF9-A3DD-61F2111E9ADA}"/>
    <cellStyle name="Currency 2 3 2" xfId="406" xr:uid="{85959857-D4A7-48CC-ADB2-B9BAF3A86F93}"/>
    <cellStyle name="Currency 2 3 3" xfId="507" xr:uid="{80A01F5E-9AE5-42C9-BEDA-F0635CBEE413}"/>
    <cellStyle name="Currency 2 4" xfId="144" xr:uid="{0A78E8E7-9B64-4C34-9E65-8A876A27CC98}"/>
    <cellStyle name="Currency 2 5" xfId="335" xr:uid="{22C6BF6D-76F4-48D6-AA46-E80685B0203E}"/>
    <cellStyle name="Currency 2 6" xfId="436" xr:uid="{F87BCC82-9877-4405-9FB5-777428BABA76}"/>
    <cellStyle name="Currency 3" xfId="259" xr:uid="{B6C4A747-6E92-487B-94D5-E5140179D0E8}"/>
    <cellStyle name="Currency 3 2" xfId="298" xr:uid="{3AD90755-484C-46B7-A792-EBA8D804FBB5}"/>
    <cellStyle name="Currency 3 2 2" xfId="399" xr:uid="{77EC27D3-8CC3-46CE-8D81-D5C33D35C5B1}"/>
    <cellStyle name="Currency 3 2 3" xfId="500" xr:uid="{EF39D77B-56B6-4D08-94C4-25A4C9411058}"/>
    <cellStyle name="Currency 3 3" xfId="361" xr:uid="{D15F16BE-725B-4DA7-A437-CEFAE04BFC63}"/>
    <cellStyle name="Currency 3 4" xfId="462" xr:uid="{F43EE4C9-99A4-4E41-9EDE-BC8FB25E5118}"/>
    <cellStyle name="Currency 4" xfId="262" xr:uid="{3980E2E9-C980-4C34-98F4-F31E98E33AD3}"/>
    <cellStyle name="Currency 4 2" xfId="300" xr:uid="{B062FBCA-BA89-4A42-AD1D-DB06FDA32C2A}"/>
    <cellStyle name="Currency 4 2 2" xfId="401" xr:uid="{43C555EB-F34F-48E9-8D59-8468145FE6F9}"/>
    <cellStyle name="Currency 4 2 3" xfId="502" xr:uid="{04E47487-563C-4791-9DA7-491ED579FC74}"/>
    <cellStyle name="Currency 4 3" xfId="364" xr:uid="{133D066D-4FBD-4671-9763-68FBDF80F79B}"/>
    <cellStyle name="Currency 4 4" xfId="465" xr:uid="{25792CC0-4099-4D0C-8E81-BF540A2C6964}"/>
    <cellStyle name="Currency 5" xfId="260" xr:uid="{237D2A59-6CA6-4977-99EA-FCDFEF73CFD0}"/>
    <cellStyle name="Currency 5 2" xfId="302" xr:uid="{12C02A34-9C4B-49C2-87D2-617C023F8F9C}"/>
    <cellStyle name="Currency 5 2 2" xfId="403" xr:uid="{BB8FFEFA-1CBD-4D5C-A395-9A5F079C27EC}"/>
    <cellStyle name="Currency 5 2 3" xfId="504" xr:uid="{3AFE0A02-5B30-414E-BC48-F6D5DC638A4B}"/>
    <cellStyle name="Currency 5 3" xfId="362" xr:uid="{6A5A0C8B-8704-4D92-8E17-D46ACE5A40A8}"/>
    <cellStyle name="Currency 5 4" xfId="463" xr:uid="{A0A480E3-E4BA-415D-B9F5-FF68915FEBFB}"/>
    <cellStyle name="Currency 6" xfId="294" xr:uid="{B98793E2-6CB3-4794-BE9C-283F2DC9AFE3}"/>
    <cellStyle name="Currency 6 2" xfId="303" xr:uid="{F4010CE3-5090-462B-A25B-D054125AFCFF}"/>
    <cellStyle name="Currency 6 2 2" xfId="404" xr:uid="{92A35A70-DAC0-4406-9C45-8B2BC4E10281}"/>
    <cellStyle name="Currency 6 2 3" xfId="505" xr:uid="{E013DEC4-42CB-4421-8048-38601F369042}"/>
    <cellStyle name="Currency 6 3" xfId="395" xr:uid="{42BCB3B1-1ECB-474F-BEE9-90CBFC243339}"/>
    <cellStyle name="Currency 6 4" xfId="496" xr:uid="{50F09713-97FF-49C0-B096-CA70D8344706}"/>
    <cellStyle name="Currency 7" xfId="266" xr:uid="{5691599A-AE84-44B1-BF8B-1FD2CC23DB65}"/>
    <cellStyle name="Currency 7 2" xfId="367" xr:uid="{DA3FE2B9-1B2B-4E24-8AD1-4B814DE43461}"/>
    <cellStyle name="Currency 7 3" xfId="468" xr:uid="{17136B71-0941-481E-8C89-B8262449CB18}"/>
    <cellStyle name="Currency 8" xfId="268" xr:uid="{82D0DDBF-A488-4F29-9DFD-3219BA8AF99F}"/>
    <cellStyle name="Currency 8 2" xfId="369" xr:uid="{7B3B2E60-EAA4-43A7-87E3-E085F2E25DEB}"/>
    <cellStyle name="Currency 8 3" xfId="470" xr:uid="{3C40D5AE-7CF4-4D16-853F-34B411E74E1E}"/>
    <cellStyle name="Currency 9" xfId="330" xr:uid="{1EFFAC44-D8E7-4116-8BDC-E1FE0BE5F523}"/>
    <cellStyle name="Currency 9 2" xfId="431" xr:uid="{3DFDD6F1-30C7-4BCE-BF3D-46A3E5D82E14}"/>
    <cellStyle name="Currency 9 3" xfId="532" xr:uid="{E9697B53-5260-4C38-93D0-C8C4434FCAC1}"/>
    <cellStyle name="Explanatory Text" xfId="20"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7" builtinId="8"/>
    <cellStyle name="Hyperlink 2" xfId="160" xr:uid="{86A6BB79-F2E4-435D-9E56-68C2411C48CB}"/>
    <cellStyle name="Input" xfId="14" builtinId="20" customBuiltin="1"/>
    <cellStyle name="Linked Cell" xfId="17" builtinId="24" customBuiltin="1"/>
    <cellStyle name="Neutral 2" xfId="168" xr:uid="{A1C71FBB-9428-46A2-AF58-BD6B34CBEAA1}"/>
    <cellStyle name="Normal" xfId="0" builtinId="0"/>
    <cellStyle name="Normal 10" xfId="5" xr:uid="{A481D3C6-3319-47C0-9AF5-B110B7B23A04}"/>
    <cellStyle name="Normal 10 2" xfId="34" xr:uid="{CA2D6D08-0FD6-4729-BAC5-4C15AF89F873}"/>
    <cellStyle name="Normal 10 2 2" xfId="135" xr:uid="{CC7EDFFD-D8FF-439E-AE6B-94FBBFA052D7}"/>
    <cellStyle name="Normal 11" xfId="146" xr:uid="{92F703BF-9DAD-484F-8361-E8743EA328B6}"/>
    <cellStyle name="Normal 11 2" xfId="231" xr:uid="{D564DECB-2EA2-4FAA-B306-144DD72A632C}"/>
    <cellStyle name="Normal 11 3" xfId="244" xr:uid="{0389BB12-80E3-464A-A8C2-E39C194EC49B}"/>
    <cellStyle name="Normal 12" xfId="187" xr:uid="{5CEB5EFF-5AC8-4D88-A32E-6BC632B7A625}"/>
    <cellStyle name="Normal 13" xfId="264" xr:uid="{D946B7FB-C803-4A59-A631-AF3D69AB6DCF}"/>
    <cellStyle name="Normal 2" xfId="31" xr:uid="{4EBE335F-5750-4273-9ECD-9061ED75F260}"/>
    <cellStyle name="Normal 2 10" xfId="35" xr:uid="{3DB21237-A585-4827-B939-C0C06EB13A46}"/>
    <cellStyle name="Normal 2 10 2" xfId="128" xr:uid="{A5796FF9-CE4A-4ACD-B197-8A1CA7EE2DD3}"/>
    <cellStyle name="Normal 2 11" xfId="88" xr:uid="{B7DC3607-8595-4376-827B-DCA9DF18A9E6}"/>
    <cellStyle name="Normal 2 12" xfId="137" xr:uid="{88607029-F41F-4A11-B98F-2965F2594A91}"/>
    <cellStyle name="Normal 2 2" xfId="36" xr:uid="{86884A07-9B60-4E1D-BAF7-084E5BE4695F}"/>
    <cellStyle name="Normal 2 2 2" xfId="93" xr:uid="{88777D6F-1A59-4E28-8579-2A1B85B8658B}"/>
    <cellStyle name="Normal 2 3" xfId="37" xr:uid="{6E5BAEEB-C021-493C-9883-EF33A15B28A0}"/>
    <cellStyle name="Normal 2 3 2" xfId="95" xr:uid="{07FB698F-16D8-467D-A26A-4076C55D5EEC}"/>
    <cellStyle name="Normal 2 3 3" xfId="209" xr:uid="{20CF1F39-DD4B-4FC4-A31C-76323738A561}"/>
    <cellStyle name="Normal 2 4" xfId="38" xr:uid="{3E0095C0-61A6-4388-9D84-48C2FE119636}"/>
    <cellStyle name="Normal 2 4 2" xfId="99" xr:uid="{C37579A2-E1AB-427A-9388-C14F49F1EAE5}"/>
    <cellStyle name="Normal 2 5" xfId="39" xr:uid="{C00C930F-EF98-451D-B47E-33824C72FD46}"/>
    <cellStyle name="Normal 2 5 2" xfId="103" xr:uid="{617D5315-6BE7-40F3-AFB7-66339EAA0F27}"/>
    <cellStyle name="Normal 2 6" xfId="40" xr:uid="{2BAFDFDC-23DA-4146-AB04-1A30CD518B03}"/>
    <cellStyle name="Normal 2 6 2" xfId="102" xr:uid="{B8797558-417B-41A6-8C17-3A164BDC2386}"/>
    <cellStyle name="Normal 2 7" xfId="41" xr:uid="{450D71C5-EDF9-4F9A-816A-3F0C34BA2E8E}"/>
    <cellStyle name="Normal 2 7 2" xfId="114" xr:uid="{7C130FCD-08AE-4139-A021-E297F3D37033}"/>
    <cellStyle name="Normal 2 8" xfId="42" xr:uid="{B20AAEE0-7E01-4FE0-A3BA-FD526C85BDC7}"/>
    <cellStyle name="Normal 2 8 2" xfId="122" xr:uid="{F49998DD-9171-4818-9250-71C59430B955}"/>
    <cellStyle name="Normal 2 9" xfId="43" xr:uid="{F6CF5DDD-2B5C-40F5-A83E-212D190DCE49}"/>
    <cellStyle name="Normal 2 9 2" xfId="106" xr:uid="{44E29B2D-7FA7-4DCE-BD5F-5FE3F7E71B58}"/>
    <cellStyle name="Normal 3" xfId="44" xr:uid="{0A883AE6-45F7-42F2-8865-85D83350694F}"/>
    <cellStyle name="Normal 3 10" xfId="85" xr:uid="{E11167DA-7347-44A0-8EEF-E8B34076239B}"/>
    <cellStyle name="Normal 3 11" xfId="138" xr:uid="{354F21B3-301A-440C-915C-4AAB2C15EFE2}"/>
    <cellStyle name="Normal 3 2" xfId="45" xr:uid="{5861161B-34B7-41DD-BE84-57303DFE47F6}"/>
    <cellStyle name="Normal 3 2 2" xfId="96" xr:uid="{3E7DBDBC-42C2-45D7-AD9E-0234B8A34CC1}"/>
    <cellStyle name="Normal 3 3" xfId="46" xr:uid="{78B36AB9-913D-4671-8AA5-33E8F0050A6E}"/>
    <cellStyle name="Normal 3 3 2" xfId="100" xr:uid="{D6F742F7-9AE8-46B6-B494-0359190BCFF0}"/>
    <cellStyle name="Normal 3 4" xfId="47" xr:uid="{0F75D8AF-F600-4453-8E61-A0F5FCE4B98D}"/>
    <cellStyle name="Normal 3 4 2" xfId="104" xr:uid="{F4D8C35B-DF89-46D4-AE97-5EE6EE4B9EEC}"/>
    <cellStyle name="Normal 3 5" xfId="48" xr:uid="{AA8206AD-3661-4435-AC0A-73286425A455}"/>
    <cellStyle name="Normal 3 5 2" xfId="92" xr:uid="{1B355DA1-27C2-4157-9684-C99DB3BF5CE6}"/>
    <cellStyle name="Normal 3 6" xfId="49" xr:uid="{8F91EC22-041E-440A-BC17-32822374A946}"/>
    <cellStyle name="Normal 3 6 2" xfId="111" xr:uid="{17CF24E9-E4C9-42D2-973A-0F078CAF0C30}"/>
    <cellStyle name="Normal 3 7" xfId="50" xr:uid="{2E7B0D26-7871-43B8-B88F-ADF2B3149F52}"/>
    <cellStyle name="Normal 3 7 2" xfId="120" xr:uid="{AF0D820A-DE7E-433E-B35D-5592C40C24EB}"/>
    <cellStyle name="Normal 3 8" xfId="51" xr:uid="{1FC42241-07D8-4124-BB17-A20C32DB76DB}"/>
    <cellStyle name="Normal 3 8 2" xfId="129" xr:uid="{A7102978-1F72-4DD5-9983-C78E3C9D5B0C}"/>
    <cellStyle name="Normal 3 9" xfId="52" xr:uid="{369A62D0-179F-4645-8BB4-63230A76A8E0}"/>
    <cellStyle name="Normal 3 9 2" xfId="132" xr:uid="{BB758B24-C430-4929-8D2F-F49E2E8D6F54}"/>
    <cellStyle name="Normal 4" xfId="81" xr:uid="{7D71951A-2216-4D5B-ADFB-F9AA6EF82B7D}"/>
    <cellStyle name="Normal 4 10" xfId="140" xr:uid="{8BC935AE-04D6-47D1-B2BE-287D13D378D1}"/>
    <cellStyle name="Normal 4 10 2" xfId="155" xr:uid="{C218B60A-A447-4243-A3DB-37634C0CCAB0}"/>
    <cellStyle name="Normal 4 10 2 2" xfId="252" xr:uid="{6FE24443-49D3-466A-A04D-0F54A4793A2B}"/>
    <cellStyle name="Normal 4 10 3" xfId="239" xr:uid="{0310F616-BB2F-4EE0-AE1E-67BB1B2C63F1}"/>
    <cellStyle name="Normal 4 11" xfId="149" xr:uid="{B1A3D615-835A-4EAF-A13A-4501CDA54DD7}"/>
    <cellStyle name="Normal 4 11 2" xfId="234" xr:uid="{E19923D0-8B15-4CD8-A5E8-4A362577AE16}"/>
    <cellStyle name="Normal 4 12" xfId="162" xr:uid="{34FC2AC3-0D13-4DB9-B940-DC1527EB971B}"/>
    <cellStyle name="Normal 4 12 2" xfId="247" xr:uid="{6B26EFA4-7627-4ABA-850F-EFD89772F5B4}"/>
    <cellStyle name="Normal 4 2" xfId="53" xr:uid="{17D7A184-A065-4735-A631-C0C006F1D3CC}"/>
    <cellStyle name="Normal 4 2 2" xfId="101" xr:uid="{835D26A3-293C-4A75-A0F7-191E39067F1D}"/>
    <cellStyle name="Normal 4 3" xfId="54" xr:uid="{E9D79684-B022-45FD-BE2F-75254F9A0E63}"/>
    <cellStyle name="Normal 4 3 2" xfId="105" xr:uid="{1CE5617D-EEBD-4D3C-94D3-C3D3D635AE78}"/>
    <cellStyle name="Normal 4 4" xfId="55" xr:uid="{9BE6FD91-72C7-4FC8-88CD-9F06AE45B938}"/>
    <cellStyle name="Normal 4 4 2" xfId="98" xr:uid="{353B5780-A167-4BD5-97A6-3DB46BC6DB05}"/>
    <cellStyle name="Normal 4 5" xfId="56" xr:uid="{402A5DC2-602E-4212-9383-4D86B3802A27}"/>
    <cellStyle name="Normal 4 5 2" xfId="108" xr:uid="{28F91316-D4BD-4F70-A15D-5F6938AAE106}"/>
    <cellStyle name="Normal 4 6" xfId="57" xr:uid="{DCAF8E33-FACC-4E27-8A1E-96BA94A6BB53}"/>
    <cellStyle name="Normal 4 6 2" xfId="121" xr:uid="{445A9DC1-2BAA-4E22-92EB-8F650DA36A45}"/>
    <cellStyle name="Normal 4 7" xfId="58" xr:uid="{D5E9FB6A-8BAA-4667-BC0E-937ED18E7849}"/>
    <cellStyle name="Normal 4 7 2" xfId="130" xr:uid="{7EFF73D9-4737-4C2C-A036-E352A02B397E}"/>
    <cellStyle name="Normal 4 8" xfId="59" xr:uid="{5A91BB25-D5AD-49BB-AC46-4E91C2E84562}"/>
    <cellStyle name="Normal 4 8 2" xfId="134" xr:uid="{D444D9E5-80E3-4C6D-A999-6ED9D7E29FE0}"/>
    <cellStyle name="Normal 4 9" xfId="86" xr:uid="{5B9B2F79-9534-41B4-89E5-4C7A71CF727D}"/>
    <cellStyle name="Normal 5" xfId="84" xr:uid="{AE786E47-4033-46C9-8A31-CB0D28B5EC35}"/>
    <cellStyle name="Normal 5 10" xfId="152" xr:uid="{C72CF08F-2806-458F-9AC5-8EDD82BFE820}"/>
    <cellStyle name="Normal 5 10 2" xfId="237" xr:uid="{90B9DB1F-A3C4-457A-B2F9-461D49656DC3}"/>
    <cellStyle name="Normal 5 11" xfId="165" xr:uid="{91F314CB-B242-4991-8D6C-7A8A76878390}"/>
    <cellStyle name="Normal 5 11 2" xfId="250" xr:uid="{7E7D81A1-0E64-4595-BA45-72F343DBE2D8}"/>
    <cellStyle name="Normal 5 2" xfId="60" xr:uid="{59DF77AB-333F-48F4-9219-E429D2F59935}"/>
    <cellStyle name="Normal 5 2 2" xfId="107" xr:uid="{0FD48BA5-A46D-4ABF-B6F6-BED25FBC6080}"/>
    <cellStyle name="Normal 5 3" xfId="61" xr:uid="{D978093D-6C6E-4F82-AFE4-44B3725EF8A0}"/>
    <cellStyle name="Normal 5 3 2" xfId="110" xr:uid="{5BEEBD75-E933-42C1-B863-A835CD38C3E2}"/>
    <cellStyle name="Normal 5 4" xfId="62" xr:uid="{6ECE9944-F4EB-4B15-AB26-9D05A599417F}"/>
    <cellStyle name="Normal 5 4 2" xfId="94" xr:uid="{0EC17DDA-9CAA-4E17-89FC-FAE8E7C7038E}"/>
    <cellStyle name="Normal 5 5" xfId="63" xr:uid="{B374B0C4-EFB1-488C-80C0-5E15F142F59B}"/>
    <cellStyle name="Normal 5 5 2" xfId="109" xr:uid="{688EBD5D-BA81-4E4E-B87B-C89E46C2AA2D}"/>
    <cellStyle name="Normal 5 6" xfId="64" xr:uid="{37D39DCE-103E-4685-BEFB-6BD4B11A240E}"/>
    <cellStyle name="Normal 5 6 2" xfId="117" xr:uid="{716A7DD1-E152-4D63-A268-464F1F342947}"/>
    <cellStyle name="Normal 5 7" xfId="65" xr:uid="{E745C5F1-AD29-4DB7-9D3E-0D6998206011}"/>
    <cellStyle name="Normal 5 7 2" xfId="124" xr:uid="{4B7E1FB0-3C55-4806-B2DA-FA0E0EE98FDB}"/>
    <cellStyle name="Normal 5 8" xfId="87" xr:uid="{0A69BFB1-C99F-4196-B699-A89338581FC2}"/>
    <cellStyle name="Normal 5 9" xfId="143" xr:uid="{B3E9480D-D726-479E-9C91-4C3C82BB4C45}"/>
    <cellStyle name="Normal 5 9 2" xfId="158" xr:uid="{672E8959-CE5B-4F94-B1E6-8B30B3400784}"/>
    <cellStyle name="Normal 5 9 2 2" xfId="255" xr:uid="{28A90728-724C-4822-A6B6-CE6EDDF5C910}"/>
    <cellStyle name="Normal 5 9 3" xfId="242" xr:uid="{FDD66A0E-FD6C-4565-87D1-B928B72A4A93}"/>
    <cellStyle name="Normal 6" xfId="80" xr:uid="{BCC5FC84-A1FD-4657-A462-34AE71ACC23D}"/>
    <cellStyle name="Normal 6 10" xfId="161" xr:uid="{D6F81325-5FEB-4AC4-8108-98EF67D05514}"/>
    <cellStyle name="Normal 6 10 2" xfId="246" xr:uid="{1B21C893-1D0D-4F46-899E-1D72D15F8763}"/>
    <cellStyle name="Normal 6 2" xfId="66" xr:uid="{5189785C-EEED-4608-AAB7-11DC914533A0}"/>
    <cellStyle name="Normal 6 2 2" xfId="113" xr:uid="{979CC2D4-ADF1-4D73-827B-01D7E58F4CB9}"/>
    <cellStyle name="Normal 6 3" xfId="67" xr:uid="{368EBF56-F0AD-415F-A1D2-4F959B1BDE75}"/>
    <cellStyle name="Normal 6 3 2" xfId="119" xr:uid="{7B1FB31A-E3DB-4E44-B8D3-CDED038D11E9}"/>
    <cellStyle name="Normal 6 4" xfId="68" xr:uid="{4462DD14-8D1A-41D1-A936-B6BCA4DD42FB}"/>
    <cellStyle name="Normal 6 4 2" xfId="125" xr:uid="{E5972CD4-E85C-45AC-A5CC-DED858A717B0}"/>
    <cellStyle name="Normal 6 5" xfId="69" xr:uid="{664F463B-779A-475A-BBB9-B1BD864448DF}"/>
    <cellStyle name="Normal 6 5 2" xfId="116" xr:uid="{D9E9EB0B-FBA6-4C37-92C2-EA48600117DB}"/>
    <cellStyle name="Normal 6 6" xfId="70" xr:uid="{B00DC61E-3BF2-4DFA-A016-828FB0165E42}"/>
    <cellStyle name="Normal 6 6 2" xfId="123" xr:uid="{146694FB-1401-4DDD-8B38-60DF89A5AD7F}"/>
    <cellStyle name="Normal 6 7" xfId="89" xr:uid="{3D4AF53B-BC3D-4D06-BDC2-A779A2A05422}"/>
    <cellStyle name="Normal 6 8" xfId="139" xr:uid="{726BEE12-301F-4D62-B3B5-C61ED77B6BC1}"/>
    <cellStyle name="Normal 6 8 2" xfId="154" xr:uid="{DF4DB79E-CB5F-4608-B547-6178A54C41D3}"/>
    <cellStyle name="Normal 6 8 2 2" xfId="251" xr:uid="{B897082C-9B2B-4FB9-8536-4ABC74800E08}"/>
    <cellStyle name="Normal 6 8 3" xfId="238" xr:uid="{6B921AE0-DDC0-4315-9818-A2444EE0D4B8}"/>
    <cellStyle name="Normal 6 9" xfId="148" xr:uid="{6BE2D2D9-F281-4F29-88E5-9DA9FADFEADD}"/>
    <cellStyle name="Normal 6 9 2" xfId="233" xr:uid="{8C4F26F3-7944-4592-A4B7-9401EAC67E24}"/>
    <cellStyle name="Normal 7" xfId="82" xr:uid="{E7395D22-2B1E-4049-B32E-5524E83AF697}"/>
    <cellStyle name="Normal 7 2" xfId="71" xr:uid="{87B3FBEA-63AF-45D1-909E-25FAC5D7A482}"/>
    <cellStyle name="Normal 7 2 2" xfId="97" xr:uid="{DAFC1412-EE1F-46D9-9EB4-FF901EB9581E}"/>
    <cellStyle name="Normal 7 3" xfId="72" xr:uid="{605F0E7C-6192-4293-8FF3-1249A29FC3C3}"/>
    <cellStyle name="Normal 7 3 2" xfId="118" xr:uid="{92FA6DF4-4C85-4ED8-B2EB-70A5F3314A3B}"/>
    <cellStyle name="Normal 7 4" xfId="73" xr:uid="{DB720CF8-3DC1-46EA-80CB-9D63338F8168}"/>
    <cellStyle name="Normal 7 4 2" xfId="126" xr:uid="{7430FEF7-7761-4F8A-98E7-68D93840D9DD}"/>
    <cellStyle name="Normal 7 5" xfId="74" xr:uid="{D4DB80F0-EB41-49EC-882E-50C75315C871}"/>
    <cellStyle name="Normal 7 5 2" xfId="131" xr:uid="{2FB64B5A-5C62-427D-B6FC-D52185FF05D3}"/>
    <cellStyle name="Normal 7 6" xfId="90" xr:uid="{B3ECD52D-4A25-4B04-BE2E-8585E1B79B55}"/>
    <cellStyle name="Normal 7 7" xfId="141" xr:uid="{1F8E9495-B586-43AD-B979-7F751A9C1D55}"/>
    <cellStyle name="Normal 7 7 2" xfId="156" xr:uid="{1306C2BC-03A8-4D7A-AE7E-3A040EB6942A}"/>
    <cellStyle name="Normal 7 7 2 2" xfId="253" xr:uid="{AB6B38EE-3B78-40AE-A450-4A4A1D4A1B79}"/>
    <cellStyle name="Normal 7 7 3" xfId="240" xr:uid="{EC5E1F28-56F6-494B-992A-D0B66F38C360}"/>
    <cellStyle name="Normal 7 8" xfId="150" xr:uid="{33C5B11D-9B89-47CB-957F-3769AD338890}"/>
    <cellStyle name="Normal 7 8 2" xfId="235" xr:uid="{57B18147-E7D3-4B8C-8576-DD59063B5614}"/>
    <cellStyle name="Normal 7 9" xfId="163" xr:uid="{8BABCC7D-C700-4476-A534-D045336F8C51}"/>
    <cellStyle name="Normal 7 9 2" xfId="248" xr:uid="{B5F4B748-75DC-4255-8CC0-1C02C9F00DCC}"/>
    <cellStyle name="Normal 8" xfId="83" xr:uid="{78C47E6F-2694-43CE-9554-73EE7836B25F}"/>
    <cellStyle name="Normal 8 2" xfId="75" xr:uid="{2FE29ACF-76C5-40F6-9B6C-C7B08BCDB1F6}"/>
    <cellStyle name="Normal 8 2 2" xfId="127" xr:uid="{B82B96BE-38E5-4046-A4C2-C49E1E4281BE}"/>
    <cellStyle name="Normal 8 3" xfId="76" xr:uid="{02176452-C2E3-47B2-ACBA-F84D54B73D6A}"/>
    <cellStyle name="Normal 8 3 2" xfId="115" xr:uid="{8D55CB8F-BD0D-481F-A9AA-8D8189B4AE92}"/>
    <cellStyle name="Normal 8 4" xfId="77" xr:uid="{94F9D1E7-288C-423E-B099-CC35D53D31FC}"/>
    <cellStyle name="Normal 8 4 2" xfId="112" xr:uid="{C0944ACF-97BC-4D73-A534-6B4A8CB7E752}"/>
    <cellStyle name="Normal 8 5" xfId="91" xr:uid="{33AD33BE-C457-4D00-990C-2278C02F29A8}"/>
    <cellStyle name="Normal 8 6" xfId="142" xr:uid="{9DEEF03C-A77B-4770-8CB5-0FA25C9BCF80}"/>
    <cellStyle name="Normal 8 6 2" xfId="157" xr:uid="{BA665057-32C4-49FC-92A0-14331143A58E}"/>
    <cellStyle name="Normal 8 6 2 2" xfId="254" xr:uid="{98A7E785-F5AB-47FF-B770-699A40AB6EE7}"/>
    <cellStyle name="Normal 8 6 3" xfId="241" xr:uid="{237D96C0-C808-4A1B-991C-2150EBF75384}"/>
    <cellStyle name="Normal 8 7" xfId="151" xr:uid="{1ABB56A5-05DE-4A52-9966-010F294BED9B}"/>
    <cellStyle name="Normal 8 7 2" xfId="236" xr:uid="{E7926056-CA2D-4011-AF5F-F02140BD0CDB}"/>
    <cellStyle name="Normal 8 8" xfId="164" xr:uid="{25E8391A-9E5B-4A88-BB8F-FD81C0E77AEA}"/>
    <cellStyle name="Normal 8 8 2" xfId="249" xr:uid="{8FFC9830-BF31-4048-8CE7-75D81AB03981}"/>
    <cellStyle name="Normal 9" xfId="145" xr:uid="{9A97FDD8-A502-40D4-9501-435EE8CDF025}"/>
    <cellStyle name="Normal 9 2" xfId="78" xr:uid="{C6C30A56-522D-4D5B-9B7F-AF34BB4E9CBB}"/>
    <cellStyle name="Normal 9 2 2" xfId="133" xr:uid="{67157F40-0FA8-402D-B3B2-B44B2C8EF2C0}"/>
    <cellStyle name="Normal 9 3" xfId="79" xr:uid="{5A2A5C64-42ED-45BD-B15E-FD4E15084292}"/>
    <cellStyle name="Normal 9 3 2" xfId="136" xr:uid="{B61FA260-0785-4746-B327-50146E290A6A}"/>
    <cellStyle name="Normal 9 4" xfId="159" xr:uid="{2BA16FE6-390F-4BD9-829E-5C2B207FEE12}"/>
    <cellStyle name="Normal 9 4 2" xfId="243" xr:uid="{E86134E7-2CAD-42D0-9F32-7E1E3A828793}"/>
    <cellStyle name="Normal 9 5" xfId="166" xr:uid="{14765987-3B56-4DE6-9B35-2CC56C694053}"/>
    <cellStyle name="Normal 9 5 2" xfId="256" xr:uid="{37BADC29-FC71-4650-8C08-FAD5D384FCBA}"/>
    <cellStyle name="Normal 9 6" xfId="232" xr:uid="{61CA87DF-F425-4345-8574-36EB8D03B826}"/>
    <cellStyle name="Note 2" xfId="210" xr:uid="{AB12957E-6F52-492A-9896-0C7A1655731A}"/>
    <cellStyle name="Output" xfId="15" builtinId="21" customBuiltin="1"/>
    <cellStyle name="Per cent" xfId="4" builtinId="5"/>
    <cellStyle name="Percent 2" xfId="2" xr:uid="{ADBBA759-10A6-4D6A-B452-298A8E93BA31}"/>
    <cellStyle name="Percent 2 2" xfId="213" xr:uid="{4C216045-4244-4D0C-BCCC-A8E5C32CA396}"/>
    <cellStyle name="Percent 2 2 2" xfId="214" xr:uid="{BBB280CE-A2A2-4AEC-8357-71E22855D08C}"/>
    <cellStyle name="Percent 2 2 3" xfId="215" xr:uid="{DD6DDB32-2AA3-481E-ACCC-A95935D555AC}"/>
    <cellStyle name="Percent 2 2 4" xfId="216" xr:uid="{DDA6B88B-2219-403D-910D-CC5BD72D20BF}"/>
    <cellStyle name="Percent 2 2 5" xfId="217" xr:uid="{DEBDF2F7-92EB-4628-B15D-F578FA086AAD}"/>
    <cellStyle name="Percent 2 3" xfId="218" xr:uid="{3B98FF1C-7C12-451F-BB48-7FF3D1C32634}"/>
    <cellStyle name="Percent 2 4" xfId="219" xr:uid="{639E0DB8-B382-480F-AF76-48CA1EAF7C7C}"/>
    <cellStyle name="Percent 2 5" xfId="220" xr:uid="{8FB6DC25-77C7-4393-800D-2DDB76AE09C2}"/>
    <cellStyle name="Percent 2 6" xfId="212" xr:uid="{7C7ACD69-F1B1-4A37-8ED5-BA96D00A2F9A}"/>
    <cellStyle name="Percent 3" xfId="147" xr:uid="{2A19B82A-1112-4E1F-85D0-7C9E6003D215}"/>
    <cellStyle name="Percent 3 2" xfId="222" xr:uid="{9A3A3CCF-0C6C-4770-960A-215377B2C6F8}"/>
    <cellStyle name="Percent 3 2 2" xfId="223" xr:uid="{55E6A95D-8EED-410A-B357-139BABF5FF9C}"/>
    <cellStyle name="Percent 3 2 3" xfId="224" xr:uid="{3337C1CE-021E-4824-BC7B-9F7493CDF142}"/>
    <cellStyle name="Percent 3 2 4" xfId="225" xr:uid="{D4700160-A7DE-45E8-9593-31B64B033F87}"/>
    <cellStyle name="Percent 3 2 5" xfId="226" xr:uid="{1A1E0366-343E-4F63-9296-50805B42316F}"/>
    <cellStyle name="Percent 3 3" xfId="227" xr:uid="{41AAC2AC-032E-444A-8134-5308C7043F45}"/>
    <cellStyle name="Percent 3 4" xfId="228" xr:uid="{F3FEBCEC-5569-49C7-B953-E92FE3BF0731}"/>
    <cellStyle name="Percent 3 5" xfId="229" xr:uid="{82F25256-761A-4B67-83A6-813C9398BF71}"/>
    <cellStyle name="Percent 3 6" xfId="221" xr:uid="{1DE8AD57-AE03-4DB5-9D55-FB927DCDDB42}"/>
    <cellStyle name="Percent 3 7" xfId="245" xr:uid="{2D8B713D-FA72-4285-8B18-32D709DDF752}"/>
    <cellStyle name="Percent 4" xfId="230" xr:uid="{B5CECB95-915E-4A10-BCE0-56CB266071AC}"/>
    <cellStyle name="Percent 5" xfId="211" xr:uid="{0873455B-DB29-48E8-9940-969DA99ACD4D}"/>
    <cellStyle name="Title 2" xfId="167" xr:uid="{7AF0BA19-B333-4BF5-84E4-A07A1CEC2D7C}"/>
    <cellStyle name="Total" xfId="21" builtinId="25" customBuiltin="1"/>
    <cellStyle name="Warning Text" xfId="19" builtinId="11" customBuiltin="1"/>
  </cellStyles>
  <dxfs count="0"/>
  <tableStyles count="0" defaultTableStyle="TableStyleMedium2" defaultPivotStyle="PivotStyleLight16"/>
  <colors>
    <mruColors>
      <color rgb="FFA6C0CB"/>
      <color rgb="FFFAA74A"/>
      <color rgb="FF003A5D"/>
      <color rgb="FF9E76B4"/>
      <color rgb="FFEF4D7F"/>
      <color rgb="FF948A54"/>
      <color rgb="FF6AC17B"/>
      <color rgb="FF00AC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Fuel prices ($/GJ)</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657764799575264E-2"/>
          <c:y val="0.17179249652616954"/>
          <c:w val="0.61906919404340299"/>
          <c:h val="0.67413176662527119"/>
        </c:manualLayout>
      </c:layout>
      <c:lineChart>
        <c:grouping val="standard"/>
        <c:varyColors val="0"/>
        <c:ser>
          <c:idx val="0"/>
          <c:order val="0"/>
          <c:tx>
            <c:strRef>
              <c:f>'Fuel &amp; Emissions pricing'!$B$10</c:f>
              <c:strCache>
                <c:ptCount val="1"/>
                <c:pt idx="0">
                  <c:v>Gas (low)</c:v>
                </c:pt>
              </c:strCache>
            </c:strRef>
          </c:tx>
          <c:spPr>
            <a:ln w="28575" cap="rnd">
              <a:solidFill>
                <a:schemeClr val="accent1"/>
              </a:solidFill>
              <a:prstDash val="dashDot"/>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pricing'!$B$11:$B$39</c:f>
              <c:numCache>
                <c:formatCode>_-"$"* #,##0.00_-;\-"$"* #,##0.00_-;_-"$"* "-"??_-;_-@_-</c:formatCode>
                <c:ptCount val="29"/>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pt idx="25">
                  <c:v>7</c:v>
                </c:pt>
                <c:pt idx="26">
                  <c:v>7</c:v>
                </c:pt>
                <c:pt idx="27">
                  <c:v>7</c:v>
                </c:pt>
                <c:pt idx="28">
                  <c:v>7</c:v>
                </c:pt>
              </c:numCache>
            </c:numRef>
          </c:val>
          <c:smooth val="0"/>
          <c:extLst>
            <c:ext xmlns:c16="http://schemas.microsoft.com/office/drawing/2014/chart" uri="{C3380CC4-5D6E-409C-BE32-E72D297353CC}">
              <c16:uniqueId val="{00000000-70E1-4AD3-A026-861E83729AD9}"/>
            </c:ext>
          </c:extLst>
        </c:ser>
        <c:ser>
          <c:idx val="1"/>
          <c:order val="1"/>
          <c:tx>
            <c:strRef>
              <c:f>'Fuel &amp; Emissions pricing'!$C$10</c:f>
              <c:strCache>
                <c:ptCount val="1"/>
                <c:pt idx="0">
                  <c:v>Gas (central)</c:v>
                </c:pt>
              </c:strCache>
            </c:strRef>
          </c:tx>
          <c:spPr>
            <a:ln w="28575" cap="rnd">
              <a:solidFill>
                <a:schemeClr val="accent2"/>
              </a:solidFill>
              <a:prstDash val="lgDash"/>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pricing'!$C$11:$C$39</c:f>
              <c:numCache>
                <c:formatCode>_-"$"* #,##0.00_-;\-"$"* #,##0.00_-;_-"$"* "-"??_-;_-@_-</c:formatCode>
                <c:ptCount val="29"/>
                <c:pt idx="0">
                  <c:v>9.5</c:v>
                </c:pt>
                <c:pt idx="1">
                  <c:v>9.5950000000000006</c:v>
                </c:pt>
                <c:pt idx="2">
                  <c:v>9.6909500000000008</c:v>
                </c:pt>
                <c:pt idx="3">
                  <c:v>9.7878595000000015</c:v>
                </c:pt>
                <c:pt idx="4">
                  <c:v>9.8857380950000024</c:v>
                </c:pt>
                <c:pt idx="5">
                  <c:v>9.9845954759500017</c:v>
                </c:pt>
                <c:pt idx="6">
                  <c:v>10.084441430709502</c:v>
                </c:pt>
                <c:pt idx="7">
                  <c:v>10.185285845016598</c:v>
                </c:pt>
                <c:pt idx="8">
                  <c:v>10.287138703466763</c:v>
                </c:pt>
                <c:pt idx="9">
                  <c:v>10.390010090501431</c:v>
                </c:pt>
                <c:pt idx="10">
                  <c:v>10.493910191406444</c:v>
                </c:pt>
                <c:pt idx="11">
                  <c:v>10.598849293320509</c:v>
                </c:pt>
                <c:pt idx="12">
                  <c:v>10.704837786253714</c:v>
                </c:pt>
                <c:pt idx="13">
                  <c:v>10.811886164116251</c:v>
                </c:pt>
                <c:pt idx="14">
                  <c:v>10.920005025757414</c:v>
                </c:pt>
                <c:pt idx="15">
                  <c:v>11.029205076014987</c:v>
                </c:pt>
                <c:pt idx="16">
                  <c:v>11.139497126775137</c:v>
                </c:pt>
                <c:pt idx="17">
                  <c:v>11.250892098042888</c:v>
                </c:pt>
                <c:pt idx="18">
                  <c:v>11.363401019023318</c:v>
                </c:pt>
                <c:pt idx="19">
                  <c:v>11.477035029213551</c:v>
                </c:pt>
                <c:pt idx="20">
                  <c:v>11.591805379505686</c:v>
                </c:pt>
                <c:pt idx="21">
                  <c:v>11.707723433300742</c:v>
                </c:pt>
                <c:pt idx="22">
                  <c:v>11.824800667633751</c:v>
                </c:pt>
                <c:pt idx="23">
                  <c:v>11.943048674310088</c:v>
                </c:pt>
                <c:pt idx="24">
                  <c:v>12.062479161053188</c:v>
                </c:pt>
                <c:pt idx="25">
                  <c:v>12.183103952663719</c:v>
                </c:pt>
                <c:pt idx="26">
                  <c:v>12.304934992190356</c:v>
                </c:pt>
                <c:pt idx="27">
                  <c:v>12.427984342112259</c:v>
                </c:pt>
                <c:pt idx="28">
                  <c:v>12.552264185533382</c:v>
                </c:pt>
              </c:numCache>
            </c:numRef>
          </c:val>
          <c:smooth val="0"/>
          <c:extLst>
            <c:ext xmlns:c16="http://schemas.microsoft.com/office/drawing/2014/chart" uri="{C3380CC4-5D6E-409C-BE32-E72D297353CC}">
              <c16:uniqueId val="{00000001-70E1-4AD3-A026-861E83729AD9}"/>
            </c:ext>
          </c:extLst>
        </c:ser>
        <c:ser>
          <c:idx val="2"/>
          <c:order val="2"/>
          <c:tx>
            <c:strRef>
              <c:f>'Fuel &amp; Emissions pricing'!$D$10</c:f>
              <c:strCache>
                <c:ptCount val="1"/>
                <c:pt idx="0">
                  <c:v>Gas (high)</c:v>
                </c:pt>
              </c:strCache>
            </c:strRef>
          </c:tx>
          <c:spPr>
            <a:ln w="28575" cap="rnd">
              <a:solidFill>
                <a:schemeClr val="accent3"/>
              </a:solidFill>
              <a:prstDash val="dashDot"/>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pricing'!$D$11:$D$39</c:f>
              <c:numCache>
                <c:formatCode>_-"$"* #,##0.00_-;\-"$"* #,##0.00_-;_-"$"* "-"??_-;_-@_-</c:formatCode>
                <c:ptCount val="29"/>
                <c:pt idx="0">
                  <c:v>9.5</c:v>
                </c:pt>
                <c:pt idx="1">
                  <c:v>9.69</c:v>
                </c:pt>
                <c:pt idx="2">
                  <c:v>9.883799999999999</c:v>
                </c:pt>
                <c:pt idx="3">
                  <c:v>10.081475999999999</c:v>
                </c:pt>
                <c:pt idx="4">
                  <c:v>10.283105519999999</c:v>
                </c:pt>
                <c:pt idx="5">
                  <c:v>10.4887676304</c:v>
                </c:pt>
                <c:pt idx="6">
                  <c:v>10.698542983008</c:v>
                </c:pt>
                <c:pt idx="7">
                  <c:v>10.91251384266816</c:v>
                </c:pt>
                <c:pt idx="8">
                  <c:v>11.130764119521523</c:v>
                </c:pt>
                <c:pt idx="9">
                  <c:v>11.353379401911953</c:v>
                </c:pt>
                <c:pt idx="10">
                  <c:v>11.580446989950191</c:v>
                </c:pt>
                <c:pt idx="11">
                  <c:v>11.812055929749196</c:v>
                </c:pt>
                <c:pt idx="12">
                  <c:v>12.04829704834418</c:v>
                </c:pt>
                <c:pt idx="13">
                  <c:v>12.289262989311064</c:v>
                </c:pt>
                <c:pt idx="14">
                  <c:v>12.535048249097285</c:v>
                </c:pt>
                <c:pt idx="15">
                  <c:v>12.78574921407923</c:v>
                </c:pt>
                <c:pt idx="16">
                  <c:v>13.041464198360815</c:v>
                </c:pt>
                <c:pt idx="17">
                  <c:v>13.302293482328032</c:v>
                </c:pt>
                <c:pt idx="18">
                  <c:v>13.568339351974593</c:v>
                </c:pt>
                <c:pt idx="19">
                  <c:v>13.839706139014085</c:v>
                </c:pt>
                <c:pt idx="20">
                  <c:v>14.116500261794368</c:v>
                </c:pt>
                <c:pt idx="21">
                  <c:v>14.398830267030256</c:v>
                </c:pt>
                <c:pt idx="22">
                  <c:v>14.686806872370861</c:v>
                </c:pt>
                <c:pt idx="23">
                  <c:v>14.980543009818279</c:v>
                </c:pt>
                <c:pt idx="24">
                  <c:v>15.280153870014644</c:v>
                </c:pt>
                <c:pt idx="25">
                  <c:v>15.585756947414938</c:v>
                </c:pt>
                <c:pt idx="26">
                  <c:v>15.897472086363237</c:v>
                </c:pt>
                <c:pt idx="27">
                  <c:v>16.215421528090502</c:v>
                </c:pt>
                <c:pt idx="28">
                  <c:v>16.539729958652313</c:v>
                </c:pt>
              </c:numCache>
            </c:numRef>
          </c:val>
          <c:smooth val="0"/>
          <c:extLst>
            <c:ext xmlns:c16="http://schemas.microsoft.com/office/drawing/2014/chart" uri="{C3380CC4-5D6E-409C-BE32-E72D297353CC}">
              <c16:uniqueId val="{00000000-4030-4EDE-98F6-1843E2DE0850}"/>
            </c:ext>
          </c:extLst>
        </c:ser>
        <c:ser>
          <c:idx val="3"/>
          <c:order val="3"/>
          <c:tx>
            <c:strRef>
              <c:f>'Fuel &amp; Emissions pricing'!$E$10</c:f>
              <c:strCache>
                <c:ptCount val="1"/>
                <c:pt idx="0">
                  <c:v>Coal</c:v>
                </c:pt>
              </c:strCache>
            </c:strRef>
          </c:tx>
          <c:spPr>
            <a:ln w="19050" cap="rnd">
              <a:solidFill>
                <a:schemeClr val="accent4"/>
              </a:solidFill>
              <a:prstDash val="solid"/>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pricing'!$E$11:$E$39</c:f>
              <c:numCache>
                <c:formatCode>_-"$"* #,##0.00_-;\-"$"* #,##0.00_-;_-"$"* "-"??_-;_-@_-</c:formatCode>
                <c:ptCount val="29"/>
                <c:pt idx="0">
                  <c:v>20.883411032796978</c:v>
                </c:pt>
                <c:pt idx="1">
                  <c:v>9.1360853561754301</c:v>
                </c:pt>
                <c:pt idx="2">
                  <c:v>8.8641530414408223</c:v>
                </c:pt>
                <c:pt idx="3">
                  <c:v>8.5922207267062127</c:v>
                </c:pt>
                <c:pt idx="4">
                  <c:v>8.3202884119716032</c:v>
                </c:pt>
                <c:pt idx="5">
                  <c:v>8.0483560972369972</c:v>
                </c:pt>
                <c:pt idx="6">
                  <c:v>7.7764237825023868</c:v>
                </c:pt>
                <c:pt idx="7">
                  <c:v>7.5044914677677772</c:v>
                </c:pt>
                <c:pt idx="8">
                  <c:v>7.2325591530331685</c:v>
                </c:pt>
                <c:pt idx="9">
                  <c:v>7.2325591530331685</c:v>
                </c:pt>
                <c:pt idx="10">
                  <c:v>7.2325591530331685</c:v>
                </c:pt>
                <c:pt idx="11">
                  <c:v>7.2325591530331685</c:v>
                </c:pt>
                <c:pt idx="12">
                  <c:v>7.2325591530331685</c:v>
                </c:pt>
                <c:pt idx="13">
                  <c:v>7.2325591530331685</c:v>
                </c:pt>
                <c:pt idx="14">
                  <c:v>7.2325591530331685</c:v>
                </c:pt>
                <c:pt idx="15">
                  <c:v>7.2325591530331685</c:v>
                </c:pt>
                <c:pt idx="16">
                  <c:v>7.2325591530331685</c:v>
                </c:pt>
                <c:pt idx="17">
                  <c:v>7.2325591530331685</c:v>
                </c:pt>
                <c:pt idx="18">
                  <c:v>7.2325591530331685</c:v>
                </c:pt>
                <c:pt idx="19">
                  <c:v>7.2325591530331685</c:v>
                </c:pt>
                <c:pt idx="20">
                  <c:v>7.2325591530331685</c:v>
                </c:pt>
                <c:pt idx="21">
                  <c:v>7.2325591530331685</c:v>
                </c:pt>
                <c:pt idx="22">
                  <c:v>7.2325591530331685</c:v>
                </c:pt>
                <c:pt idx="23">
                  <c:v>7.2325591530331685</c:v>
                </c:pt>
                <c:pt idx="24">
                  <c:v>7.2325591530331685</c:v>
                </c:pt>
                <c:pt idx="25">
                  <c:v>7.2325591530331685</c:v>
                </c:pt>
                <c:pt idx="26">
                  <c:v>7.2325591530331685</c:v>
                </c:pt>
                <c:pt idx="27">
                  <c:v>7.2325591530331685</c:v>
                </c:pt>
                <c:pt idx="28">
                  <c:v>7.2325591530331685</c:v>
                </c:pt>
              </c:numCache>
            </c:numRef>
          </c:val>
          <c:smooth val="0"/>
          <c:extLst>
            <c:ext xmlns:c16="http://schemas.microsoft.com/office/drawing/2014/chart" uri="{C3380CC4-5D6E-409C-BE32-E72D297353CC}">
              <c16:uniqueId val="{00000001-4030-4EDE-98F6-1843E2DE0850}"/>
            </c:ext>
          </c:extLst>
        </c:ser>
        <c:dLbls>
          <c:showLegendKey val="0"/>
          <c:showVal val="0"/>
          <c:showCatName val="0"/>
          <c:showSerName val="0"/>
          <c:showPercent val="0"/>
          <c:showBubbleSize val="0"/>
        </c:dLbls>
        <c:smooth val="0"/>
        <c:axId val="649495071"/>
        <c:axId val="649508799"/>
      </c:lineChart>
      <c:catAx>
        <c:axId val="649495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508799"/>
        <c:crosses val="autoZero"/>
        <c:auto val="1"/>
        <c:lblAlgn val="ctr"/>
        <c:lblOffset val="100"/>
        <c:noMultiLvlLbl val="0"/>
      </c:catAx>
      <c:valAx>
        <c:axId val="64950879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quot;$&quot;* #,##0.0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495071"/>
        <c:crosses val="autoZero"/>
        <c:crossBetween val="between"/>
      </c:valAx>
      <c:spPr>
        <a:noFill/>
        <a:ln>
          <a:noFill/>
        </a:ln>
        <a:effectLst/>
      </c:spPr>
    </c:plotArea>
    <c:legend>
      <c:legendPos val="r"/>
      <c:layout>
        <c:manualLayout>
          <c:xMode val="edge"/>
          <c:yMode val="edge"/>
          <c:x val="0.76248877094265033"/>
          <c:y val="0.28779621442524872"/>
          <c:w val="0.23751122905734967"/>
          <c:h val="0.452538033185965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'Fuel &amp; Emissions pricing'!$F$9:$G$9</c:f>
          <c:strCache>
            <c:ptCount val="2"/>
            <c:pt idx="0">
              <c:v>Emission Pricing ($/tCO2e)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629705409298872"/>
          <c:y val="0.17179249652616954"/>
          <c:w val="0.70640226722006483"/>
          <c:h val="0.66497033059152122"/>
        </c:manualLayout>
      </c:layout>
      <c:lineChart>
        <c:grouping val="standard"/>
        <c:varyColors val="0"/>
        <c:ser>
          <c:idx val="0"/>
          <c:order val="0"/>
          <c:tx>
            <c:strRef>
              <c:f>'Fuel &amp; Emissions pricing'!$F$10</c:f>
              <c:strCache>
                <c:ptCount val="1"/>
                <c:pt idx="0">
                  <c:v>Low</c:v>
                </c:pt>
              </c:strCache>
            </c:strRef>
          </c:tx>
          <c:spPr>
            <a:ln w="28575" cap="rnd">
              <a:solidFill>
                <a:schemeClr val="accent1"/>
              </a:solidFill>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pricing'!$F$11:$F$39</c:f>
              <c:numCache>
                <c:formatCode>_-"$"* #,##0_-;\-"$"* #,##0_-;_-"$"* "-"??_-;_-@_-</c:formatCode>
                <c:ptCount val="29"/>
                <c:pt idx="0">
                  <c:v>84.167925000000011</c:v>
                </c:pt>
                <c:pt idx="1">
                  <c:v>70</c:v>
                </c:pt>
                <c:pt idx="2">
                  <c:v>75.5</c:v>
                </c:pt>
                <c:pt idx="3">
                  <c:v>81</c:v>
                </c:pt>
                <c:pt idx="4">
                  <c:v>86.5</c:v>
                </c:pt>
                <c:pt idx="5">
                  <c:v>92</c:v>
                </c:pt>
                <c:pt idx="6">
                  <c:v>95</c:v>
                </c:pt>
                <c:pt idx="7">
                  <c:v>92</c:v>
                </c:pt>
                <c:pt idx="8">
                  <c:v>85</c:v>
                </c:pt>
                <c:pt idx="9">
                  <c:v>78</c:v>
                </c:pt>
                <c:pt idx="10">
                  <c:v>71</c:v>
                </c:pt>
                <c:pt idx="11">
                  <c:v>64</c:v>
                </c:pt>
                <c:pt idx="12">
                  <c:v>57</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numCache>
            </c:numRef>
          </c:val>
          <c:smooth val="0"/>
          <c:extLst>
            <c:ext xmlns:c16="http://schemas.microsoft.com/office/drawing/2014/chart" uri="{C3380CC4-5D6E-409C-BE32-E72D297353CC}">
              <c16:uniqueId val="{00000000-FE68-457C-9F59-90FA8DFD2A57}"/>
            </c:ext>
          </c:extLst>
        </c:ser>
        <c:ser>
          <c:idx val="1"/>
          <c:order val="1"/>
          <c:tx>
            <c:strRef>
              <c:f>'Fuel &amp; Emissions pricing'!$G$10</c:f>
              <c:strCache>
                <c:ptCount val="1"/>
                <c:pt idx="0">
                  <c:v>Central</c:v>
                </c:pt>
              </c:strCache>
            </c:strRef>
          </c:tx>
          <c:spPr>
            <a:ln w="28575" cap="rnd">
              <a:solidFill>
                <a:schemeClr val="accent2"/>
              </a:solidFill>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pricing'!$G$11:$G$39</c:f>
              <c:numCache>
                <c:formatCode>_-"$"* #,##0_-;\-"$"* #,##0_-;_-"$"* "-"??_-;_-@_-</c:formatCode>
                <c:ptCount val="29"/>
                <c:pt idx="0">
                  <c:v>46.599999999999994</c:v>
                </c:pt>
                <c:pt idx="1">
                  <c:v>57</c:v>
                </c:pt>
                <c:pt idx="2">
                  <c:v>62</c:v>
                </c:pt>
                <c:pt idx="3">
                  <c:v>67</c:v>
                </c:pt>
                <c:pt idx="4">
                  <c:v>73</c:v>
                </c:pt>
                <c:pt idx="5">
                  <c:v>79</c:v>
                </c:pt>
                <c:pt idx="6">
                  <c:v>86</c:v>
                </c:pt>
                <c:pt idx="7">
                  <c:v>94</c:v>
                </c:pt>
                <c:pt idx="8">
                  <c:v>102</c:v>
                </c:pt>
                <c:pt idx="9">
                  <c:v>111</c:v>
                </c:pt>
                <c:pt idx="10">
                  <c:v>121</c:v>
                </c:pt>
                <c:pt idx="11">
                  <c:v>132</c:v>
                </c:pt>
                <c:pt idx="12">
                  <c:v>143</c:v>
                </c:pt>
                <c:pt idx="13">
                  <c:v>148</c:v>
                </c:pt>
                <c:pt idx="14">
                  <c:v>152</c:v>
                </c:pt>
                <c:pt idx="15">
                  <c:v>157</c:v>
                </c:pt>
                <c:pt idx="16">
                  <c:v>161</c:v>
                </c:pt>
                <c:pt idx="17">
                  <c:v>166</c:v>
                </c:pt>
                <c:pt idx="18">
                  <c:v>171</c:v>
                </c:pt>
                <c:pt idx="19">
                  <c:v>176</c:v>
                </c:pt>
                <c:pt idx="20">
                  <c:v>182</c:v>
                </c:pt>
                <c:pt idx="21">
                  <c:v>187</c:v>
                </c:pt>
                <c:pt idx="22">
                  <c:v>193</c:v>
                </c:pt>
                <c:pt idx="23">
                  <c:v>198</c:v>
                </c:pt>
                <c:pt idx="24">
                  <c:v>204</c:v>
                </c:pt>
                <c:pt idx="25">
                  <c:v>210</c:v>
                </c:pt>
                <c:pt idx="26">
                  <c:v>217</c:v>
                </c:pt>
                <c:pt idx="27">
                  <c:v>223</c:v>
                </c:pt>
                <c:pt idx="28">
                  <c:v>230</c:v>
                </c:pt>
              </c:numCache>
            </c:numRef>
          </c:val>
          <c:smooth val="0"/>
          <c:extLst>
            <c:ext xmlns:c16="http://schemas.microsoft.com/office/drawing/2014/chart" uri="{C3380CC4-5D6E-409C-BE32-E72D297353CC}">
              <c16:uniqueId val="{00000001-FE68-457C-9F59-90FA8DFD2A57}"/>
            </c:ext>
          </c:extLst>
        </c:ser>
        <c:dLbls>
          <c:showLegendKey val="0"/>
          <c:showVal val="0"/>
          <c:showCatName val="0"/>
          <c:showSerName val="0"/>
          <c:showPercent val="0"/>
          <c:showBubbleSize val="0"/>
        </c:dLbls>
        <c:smooth val="0"/>
        <c:axId val="649495071"/>
        <c:axId val="649508799"/>
      </c:lineChart>
      <c:catAx>
        <c:axId val="649495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508799"/>
        <c:crosses val="autoZero"/>
        <c:auto val="1"/>
        <c:lblAlgn val="ctr"/>
        <c:lblOffset val="100"/>
        <c:noMultiLvlLbl val="0"/>
      </c:catAx>
      <c:valAx>
        <c:axId val="64950879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495071"/>
        <c:crosses val="autoZero"/>
        <c:crossBetween val="between"/>
      </c:valAx>
      <c:spPr>
        <a:noFill/>
        <a:ln>
          <a:noFill/>
        </a:ln>
        <a:effectLst/>
      </c:spPr>
    </c:plotArea>
    <c:legend>
      <c:legendPos val="r"/>
      <c:layout>
        <c:manualLayout>
          <c:xMode val="edge"/>
          <c:yMode val="edge"/>
          <c:x val="0.81717036590420922"/>
          <c:y val="0.4357633187166049"/>
          <c:w val="0.15239066019632586"/>
          <c:h val="0.149514389035025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929207313979183E-2"/>
          <c:y val="5.0925777777777778E-2"/>
          <c:w val="0.56918489549151885"/>
          <c:h val="0.79379500271649639"/>
        </c:manualLayout>
      </c:layout>
      <c:lineChart>
        <c:grouping val="standard"/>
        <c:varyColors val="0"/>
        <c:ser>
          <c:idx val="2"/>
          <c:order val="0"/>
          <c:tx>
            <c:strRef>
              <c:f>Demand!$B$9</c:f>
              <c:strCache>
                <c:ptCount val="1"/>
                <c:pt idx="0">
                  <c:v>EB4 Demonstration path</c:v>
                </c:pt>
              </c:strCache>
            </c:strRef>
          </c:tx>
          <c:spPr>
            <a:ln w="28575" cap="rnd">
              <a:solidFill>
                <a:schemeClr val="accent3"/>
              </a:solidFill>
              <a:round/>
            </a:ln>
            <a:effectLst/>
          </c:spPr>
          <c:marker>
            <c:symbol val="none"/>
          </c:marker>
          <c:cat>
            <c:numRef>
              <c:f>Demand!$A$10:$A$38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Demand!$B$10:$B$38</c:f>
              <c:numCache>
                <c:formatCode>0.00</c:formatCode>
                <c:ptCount val="29"/>
                <c:pt idx="0">
                  <c:v>39.429600847690509</c:v>
                </c:pt>
                <c:pt idx="1">
                  <c:v>40.484864522424417</c:v>
                </c:pt>
                <c:pt idx="2">
                  <c:v>41.576329864026839</c:v>
                </c:pt>
                <c:pt idx="3">
                  <c:v>42.767394372656412</c:v>
                </c:pt>
                <c:pt idx="4">
                  <c:v>44.027070260860079</c:v>
                </c:pt>
                <c:pt idx="5">
                  <c:v>45.071988005883242</c:v>
                </c:pt>
                <c:pt idx="6">
                  <c:v>46.679022194754552</c:v>
                </c:pt>
                <c:pt idx="7">
                  <c:v>48.051026688218862</c:v>
                </c:pt>
                <c:pt idx="8">
                  <c:v>49.209424826338193</c:v>
                </c:pt>
                <c:pt idx="9">
                  <c:v>50.042041244927503</c:v>
                </c:pt>
                <c:pt idx="10">
                  <c:v>50.920859880110982</c:v>
                </c:pt>
                <c:pt idx="11">
                  <c:v>51.92646165328533</c:v>
                </c:pt>
                <c:pt idx="12">
                  <c:v>52.959525495646474</c:v>
                </c:pt>
                <c:pt idx="13">
                  <c:v>53.936873259592979</c:v>
                </c:pt>
                <c:pt idx="14">
                  <c:v>54.923370304191884</c:v>
                </c:pt>
                <c:pt idx="15">
                  <c:v>55.895345677311795</c:v>
                </c:pt>
                <c:pt idx="16">
                  <c:v>56.626552381663444</c:v>
                </c:pt>
                <c:pt idx="17">
                  <c:v>57.325697004271156</c:v>
                </c:pt>
                <c:pt idx="18">
                  <c:v>57.66036458324816</c:v>
                </c:pt>
                <c:pt idx="19">
                  <c:v>58.261771243828569</c:v>
                </c:pt>
                <c:pt idx="20">
                  <c:v>58.85947748030047</c:v>
                </c:pt>
                <c:pt idx="21">
                  <c:v>59.515234721902601</c:v>
                </c:pt>
                <c:pt idx="22">
                  <c:v>60.044060389152818</c:v>
                </c:pt>
                <c:pt idx="23">
                  <c:v>60.635539050684358</c:v>
                </c:pt>
                <c:pt idx="24">
                  <c:v>61.231697209072493</c:v>
                </c:pt>
                <c:pt idx="25">
                  <c:v>61.83231093801443</c:v>
                </c:pt>
                <c:pt idx="26">
                  <c:v>62.445497842727555</c:v>
                </c:pt>
                <c:pt idx="27">
                  <c:v>62.95312840883382</c:v>
                </c:pt>
                <c:pt idx="28">
                  <c:v>63.569793272984604</c:v>
                </c:pt>
              </c:numCache>
            </c:numRef>
          </c:val>
          <c:smooth val="0"/>
          <c:extLst>
            <c:ext xmlns:c16="http://schemas.microsoft.com/office/drawing/2014/chart" uri="{C3380CC4-5D6E-409C-BE32-E72D297353CC}">
              <c16:uniqueId val="{00000002-22DA-4B5F-A0FC-77A19E9713EE}"/>
            </c:ext>
          </c:extLst>
        </c:ser>
        <c:ser>
          <c:idx val="3"/>
          <c:order val="1"/>
          <c:tx>
            <c:strRef>
              <c:f>Demand!$C$9</c:f>
              <c:strCache>
                <c:ptCount val="1"/>
                <c:pt idx="0">
                  <c:v>The reference scenario</c:v>
                </c:pt>
              </c:strCache>
            </c:strRef>
          </c:tx>
          <c:spPr>
            <a:ln w="28575" cap="rnd">
              <a:solidFill>
                <a:schemeClr val="accent4"/>
              </a:solidFill>
              <a:round/>
            </a:ln>
            <a:effectLst/>
          </c:spPr>
          <c:marker>
            <c:symbol val="none"/>
          </c:marker>
          <c:cat>
            <c:numRef>
              <c:f>Demand!$A$10:$A$38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Demand!$C$10:$C$38</c:f>
              <c:numCache>
                <c:formatCode>0.00</c:formatCode>
                <c:ptCount val="29"/>
                <c:pt idx="0">
                  <c:v>39.429600847690509</c:v>
                </c:pt>
                <c:pt idx="1">
                  <c:v>40.01246056654481</c:v>
                </c:pt>
                <c:pt idx="2">
                  <c:v>40.560267096725596</c:v>
                </c:pt>
                <c:pt idx="3">
                  <c:v>41.118070969897992</c:v>
                </c:pt>
                <c:pt idx="4">
                  <c:v>41.524463865466714</c:v>
                </c:pt>
                <c:pt idx="5">
                  <c:v>41.671593089266544</c:v>
                </c:pt>
                <c:pt idx="6">
                  <c:v>42.072558565135381</c:v>
                </c:pt>
                <c:pt idx="7">
                  <c:v>42.501307834790168</c:v>
                </c:pt>
                <c:pt idx="8">
                  <c:v>42.651688620893978</c:v>
                </c:pt>
                <c:pt idx="9">
                  <c:v>43.09894008738268</c:v>
                </c:pt>
                <c:pt idx="10">
                  <c:v>43.61612092178828</c:v>
                </c:pt>
                <c:pt idx="11">
                  <c:v>44.186002483721566</c:v>
                </c:pt>
                <c:pt idx="12">
                  <c:v>44.802145368833109</c:v>
                </c:pt>
                <c:pt idx="13">
                  <c:v>45.488248509345091</c:v>
                </c:pt>
                <c:pt idx="14">
                  <c:v>46.264492023820331</c:v>
                </c:pt>
                <c:pt idx="15">
                  <c:v>47.104715254547969</c:v>
                </c:pt>
                <c:pt idx="16">
                  <c:v>47.727155978801491</c:v>
                </c:pt>
                <c:pt idx="17">
                  <c:v>48.305174221919671</c:v>
                </c:pt>
                <c:pt idx="18">
                  <c:v>48.686396933190849</c:v>
                </c:pt>
                <c:pt idx="19">
                  <c:v>49.340843616805302</c:v>
                </c:pt>
                <c:pt idx="20">
                  <c:v>50.044135739017193</c:v>
                </c:pt>
                <c:pt idx="21">
                  <c:v>50.607884581791922</c:v>
                </c:pt>
                <c:pt idx="22">
                  <c:v>51.125451918802561</c:v>
                </c:pt>
                <c:pt idx="23">
                  <c:v>51.716040174668073</c:v>
                </c:pt>
                <c:pt idx="24">
                  <c:v>52.261376750026209</c:v>
                </c:pt>
                <c:pt idx="25">
                  <c:v>52.801997676721413</c:v>
                </c:pt>
                <c:pt idx="26">
                  <c:v>53.293637880889094</c:v>
                </c:pt>
                <c:pt idx="27">
                  <c:v>53.703512034347654</c:v>
                </c:pt>
                <c:pt idx="28">
                  <c:v>54.190021819102228</c:v>
                </c:pt>
              </c:numCache>
            </c:numRef>
          </c:val>
          <c:smooth val="0"/>
          <c:extLst>
            <c:ext xmlns:c16="http://schemas.microsoft.com/office/drawing/2014/chart" uri="{C3380CC4-5D6E-409C-BE32-E72D297353CC}">
              <c16:uniqueId val="{00000000-3217-4B8E-B69B-D5B9DA15D593}"/>
            </c:ext>
          </c:extLst>
        </c:ser>
        <c:ser>
          <c:idx val="0"/>
          <c:order val="2"/>
          <c:tx>
            <c:strRef>
              <c:f>Demand!$D$9</c:f>
              <c:strCache>
                <c:ptCount val="1"/>
                <c:pt idx="0">
                  <c:v>EB4 Demonstration path sensitivity: Tiwai closes</c:v>
                </c:pt>
              </c:strCache>
            </c:strRef>
          </c:tx>
          <c:spPr>
            <a:ln w="28575" cap="rnd">
              <a:solidFill>
                <a:schemeClr val="accent1"/>
              </a:solidFill>
              <a:round/>
            </a:ln>
            <a:effectLst/>
          </c:spPr>
          <c:marker>
            <c:symbol val="none"/>
          </c:marker>
          <c:cat>
            <c:numRef>
              <c:f>Demand!$A$10:$A$38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Demand!$D$10:$D$38</c:f>
              <c:numCache>
                <c:formatCode>0.00</c:formatCode>
                <c:ptCount val="29"/>
                <c:pt idx="0">
                  <c:v>39.429600847690509</c:v>
                </c:pt>
                <c:pt idx="1">
                  <c:v>40.484864522424417</c:v>
                </c:pt>
                <c:pt idx="2">
                  <c:v>41.576329864026839</c:v>
                </c:pt>
                <c:pt idx="3">
                  <c:v>37.615955618156413</c:v>
                </c:pt>
                <c:pt idx="4">
                  <c:v>38.875631506360079</c:v>
                </c:pt>
                <c:pt idx="5">
                  <c:v>39.920549251383243</c:v>
                </c:pt>
                <c:pt idx="6">
                  <c:v>41.52758344025456</c:v>
                </c:pt>
                <c:pt idx="7">
                  <c:v>42.89958793371887</c:v>
                </c:pt>
                <c:pt idx="8">
                  <c:v>44.057986071838194</c:v>
                </c:pt>
                <c:pt idx="9">
                  <c:v>44.890602490427511</c:v>
                </c:pt>
                <c:pt idx="10">
                  <c:v>45.769421125610982</c:v>
                </c:pt>
                <c:pt idx="11">
                  <c:v>46.77502289878533</c:v>
                </c:pt>
                <c:pt idx="12">
                  <c:v>47.808086741146489</c:v>
                </c:pt>
                <c:pt idx="13">
                  <c:v>48.785434505092987</c:v>
                </c:pt>
                <c:pt idx="14">
                  <c:v>49.771931549691885</c:v>
                </c:pt>
                <c:pt idx="15">
                  <c:v>50.743906922811803</c:v>
                </c:pt>
                <c:pt idx="16">
                  <c:v>51.475113627163445</c:v>
                </c:pt>
                <c:pt idx="17">
                  <c:v>52.174258249771157</c:v>
                </c:pt>
                <c:pt idx="18">
                  <c:v>52.508925828748161</c:v>
                </c:pt>
                <c:pt idx="19">
                  <c:v>53.110332489328577</c:v>
                </c:pt>
                <c:pt idx="20">
                  <c:v>53.708038725800478</c:v>
                </c:pt>
                <c:pt idx="21">
                  <c:v>54.363795967402609</c:v>
                </c:pt>
                <c:pt idx="22">
                  <c:v>54.892621634652826</c:v>
                </c:pt>
                <c:pt idx="23">
                  <c:v>55.484100296184366</c:v>
                </c:pt>
                <c:pt idx="24">
                  <c:v>56.080258454572494</c:v>
                </c:pt>
                <c:pt idx="25">
                  <c:v>56.680872183514438</c:v>
                </c:pt>
                <c:pt idx="26">
                  <c:v>57.294059088227556</c:v>
                </c:pt>
                <c:pt idx="27">
                  <c:v>57.801689654333821</c:v>
                </c:pt>
                <c:pt idx="28">
                  <c:v>58.418354518484612</c:v>
                </c:pt>
              </c:numCache>
            </c:numRef>
          </c:val>
          <c:smooth val="0"/>
          <c:extLst>
            <c:ext xmlns:c16="http://schemas.microsoft.com/office/drawing/2014/chart" uri="{C3380CC4-5D6E-409C-BE32-E72D297353CC}">
              <c16:uniqueId val="{00000000-1A2E-450A-91B4-82C9D10716EA}"/>
            </c:ext>
          </c:extLst>
        </c:ser>
        <c:dLbls>
          <c:showLegendKey val="0"/>
          <c:showVal val="0"/>
          <c:showCatName val="0"/>
          <c:showSerName val="0"/>
          <c:showPercent val="0"/>
          <c:showBubbleSize val="0"/>
        </c:dLbls>
        <c:smooth val="0"/>
        <c:axId val="422606784"/>
        <c:axId val="422594720"/>
      </c:lineChart>
      <c:catAx>
        <c:axId val="42260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2594720"/>
        <c:crosses val="autoZero"/>
        <c:auto val="1"/>
        <c:lblAlgn val="ctr"/>
        <c:lblOffset val="100"/>
        <c:noMultiLvlLbl val="0"/>
      </c:catAx>
      <c:valAx>
        <c:axId val="4225947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Annual demand (TWh)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2606784"/>
        <c:crosses val="autoZero"/>
        <c:crossBetween val="midCat"/>
      </c:valAx>
      <c:spPr>
        <a:noFill/>
        <a:ln>
          <a:noFill/>
        </a:ln>
        <a:effectLst/>
      </c:spPr>
    </c:plotArea>
    <c:legend>
      <c:legendPos val="b"/>
      <c:layout>
        <c:manualLayout>
          <c:xMode val="edge"/>
          <c:yMode val="edge"/>
          <c:x val="0.68615489732430268"/>
          <c:y val="0.13611071320739951"/>
          <c:w val="0.31384510267569732"/>
          <c:h val="0.4785809930791309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Chart!$B$4</c:f>
          <c:strCache>
            <c:ptCount val="1"/>
            <c:pt idx="0">
              <c:v>Annual generation by scenario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6230028657691278"/>
          <c:h val="0.70582756958584625"/>
        </c:manualLayout>
      </c:layout>
      <c:lineChart>
        <c:grouping val="standard"/>
        <c:varyColors val="0"/>
        <c:ser>
          <c:idx val="0"/>
          <c:order val="0"/>
          <c:tx>
            <c:strRef>
              <c:f>Chart!$B$6</c:f>
              <c:strCache>
                <c:ptCount val="1"/>
                <c:pt idx="0">
                  <c:v>The reference scenario</c:v>
                </c:pt>
              </c:strCache>
            </c:strRef>
          </c:tx>
          <c:spPr>
            <a:ln w="28575" cap="rnd">
              <a:solidFill>
                <a:schemeClr val="accent1"/>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Chart!$F$6:$AF$6</c:f>
              <c:numCache>
                <c:formatCode>General</c:formatCode>
                <c:ptCount val="27"/>
                <c:pt idx="0">
                  <c:v>43545.092249462374</c:v>
                </c:pt>
                <c:pt idx="1">
                  <c:v>43982.662323548393</c:v>
                </c:pt>
                <c:pt idx="2">
                  <c:v>44141.61169107529</c:v>
                </c:pt>
                <c:pt idx="3">
                  <c:v>44565.255465268805</c:v>
                </c:pt>
                <c:pt idx="4">
                  <c:v>45157.517234838706</c:v>
                </c:pt>
                <c:pt idx="5">
                  <c:v>45209.654540215059</c:v>
                </c:pt>
                <c:pt idx="6">
                  <c:v>45709.118429677379</c:v>
                </c:pt>
                <c:pt idx="7">
                  <c:v>46232.818909569884</c:v>
                </c:pt>
                <c:pt idx="8">
                  <c:v>46917.45734688174</c:v>
                </c:pt>
                <c:pt idx="9">
                  <c:v>47408.938407634392</c:v>
                </c:pt>
                <c:pt idx="10">
                  <c:v>48057.056390107522</c:v>
                </c:pt>
                <c:pt idx="11">
                  <c:v>48761.211252150541</c:v>
                </c:pt>
                <c:pt idx="12">
                  <c:v>49690.198654516142</c:v>
                </c:pt>
                <c:pt idx="13">
                  <c:v>50363.549866559159</c:v>
                </c:pt>
                <c:pt idx="14">
                  <c:v>51066.88554258064</c:v>
                </c:pt>
                <c:pt idx="15">
                  <c:v>51414.896319032254</c:v>
                </c:pt>
                <c:pt idx="16">
                  <c:v>52223.757713010775</c:v>
                </c:pt>
                <c:pt idx="17">
                  <c:v>52811.481488387086</c:v>
                </c:pt>
                <c:pt idx="18">
                  <c:v>53537.236303655918</c:v>
                </c:pt>
                <c:pt idx="19">
                  <c:v>54168.080610107521</c:v>
                </c:pt>
                <c:pt idx="20">
                  <c:v>54860.695228172044</c:v>
                </c:pt>
                <c:pt idx="21">
                  <c:v>55318.357007741935</c:v>
                </c:pt>
                <c:pt idx="22">
                  <c:v>55889.195964408616</c:v>
                </c:pt>
                <c:pt idx="23">
                  <c:v>56474.413156989249</c:v>
                </c:pt>
                <c:pt idx="24">
                  <c:v>57133.224528494648</c:v>
                </c:pt>
                <c:pt idx="25">
                  <c:v>57454.626249032277</c:v>
                </c:pt>
                <c:pt idx="26">
                  <c:v>57938.655427741935</c:v>
                </c:pt>
              </c:numCache>
            </c:numRef>
          </c:val>
          <c:smooth val="0"/>
          <c:extLst>
            <c:ext xmlns:c16="http://schemas.microsoft.com/office/drawing/2014/chart" uri="{C3380CC4-5D6E-409C-BE32-E72D297353CC}">
              <c16:uniqueId val="{00000000-ED0C-486C-B408-8033762FED16}"/>
            </c:ext>
          </c:extLst>
        </c:ser>
        <c:ser>
          <c:idx val="1"/>
          <c:order val="1"/>
          <c:tx>
            <c:strRef>
              <c:f>Chart!$B$7</c:f>
              <c:strCache>
                <c:ptCount val="1"/>
                <c:pt idx="0">
                  <c:v>EB4 demonstration path</c:v>
                </c:pt>
              </c:strCache>
            </c:strRef>
          </c:tx>
          <c:spPr>
            <a:ln w="28575" cap="rnd">
              <a:solidFill>
                <a:schemeClr val="accent2"/>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Chart!$F$7:$AF$7</c:f>
              <c:numCache>
                <c:formatCode>General</c:formatCode>
                <c:ptCount val="27"/>
                <c:pt idx="0">
                  <c:v>44150.897358602146</c:v>
                </c:pt>
                <c:pt idx="1">
                  <c:v>45063.627941290331</c:v>
                </c:pt>
                <c:pt idx="2">
                  <c:v>46361.750776666689</c:v>
                </c:pt>
                <c:pt idx="3">
                  <c:v>47779.529900860201</c:v>
                </c:pt>
                <c:pt idx="4">
                  <c:v>49042.06938892472</c:v>
                </c:pt>
                <c:pt idx="5">
                  <c:v>50706.730735376339</c:v>
                </c:pt>
                <c:pt idx="6">
                  <c:v>52090.453752043017</c:v>
                </c:pt>
                <c:pt idx="7">
                  <c:v>52568.798055376355</c:v>
                </c:pt>
                <c:pt idx="8">
                  <c:v>53549.648872258069</c:v>
                </c:pt>
                <c:pt idx="9">
                  <c:v>54257.878564946222</c:v>
                </c:pt>
                <c:pt idx="10">
                  <c:v>55117.544371075252</c:v>
                </c:pt>
                <c:pt idx="11">
                  <c:v>55961.71250967744</c:v>
                </c:pt>
                <c:pt idx="12">
                  <c:v>56977.316379784927</c:v>
                </c:pt>
                <c:pt idx="13">
                  <c:v>57639.134165053787</c:v>
                </c:pt>
                <c:pt idx="14">
                  <c:v>58431.546878279551</c:v>
                </c:pt>
                <c:pt idx="15">
                  <c:v>59211.855936451597</c:v>
                </c:pt>
                <c:pt idx="16">
                  <c:v>60088.597574516105</c:v>
                </c:pt>
                <c:pt idx="17">
                  <c:v>60294.982250645175</c:v>
                </c:pt>
                <c:pt idx="18">
                  <c:v>61001.098593548391</c:v>
                </c:pt>
                <c:pt idx="19">
                  <c:v>61748.271570215067</c:v>
                </c:pt>
                <c:pt idx="20">
                  <c:v>62647.536273225829</c:v>
                </c:pt>
                <c:pt idx="21">
                  <c:v>63251.436450967689</c:v>
                </c:pt>
                <c:pt idx="22">
                  <c:v>63991.027202688172</c:v>
                </c:pt>
                <c:pt idx="23">
                  <c:v>64706.92524645161</c:v>
                </c:pt>
                <c:pt idx="24">
                  <c:v>65663.671866451637</c:v>
                </c:pt>
                <c:pt idx="25">
                  <c:v>66255.147583978513</c:v>
                </c:pt>
                <c:pt idx="26">
                  <c:v>67019.07917182798</c:v>
                </c:pt>
              </c:numCache>
            </c:numRef>
          </c:val>
          <c:smooth val="0"/>
          <c:extLst>
            <c:ext xmlns:c16="http://schemas.microsoft.com/office/drawing/2014/chart" uri="{C3380CC4-5D6E-409C-BE32-E72D297353CC}">
              <c16:uniqueId val="{00000001-ED0C-486C-B408-8033762FED16}"/>
            </c:ext>
          </c:extLst>
        </c:ser>
        <c:ser>
          <c:idx val="2"/>
          <c:order val="2"/>
          <c:tx>
            <c:strRef>
              <c:f>Chart!$B$8</c:f>
              <c:strCache>
                <c:ptCount val="1"/>
                <c:pt idx="0">
                  <c:v>EB4 demonstration path sensitivity - low carbon price</c:v>
                </c:pt>
              </c:strCache>
            </c:strRef>
          </c:tx>
          <c:spPr>
            <a:ln w="28575" cap="rnd">
              <a:solidFill>
                <a:schemeClr val="accent3"/>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Chart!$F$8:$AF$8</c:f>
              <c:numCache>
                <c:formatCode>General</c:formatCode>
                <c:ptCount val="27"/>
                <c:pt idx="0">
                  <c:v>44144.547959677417</c:v>
                </c:pt>
                <c:pt idx="1">
                  <c:v>45034.959939784945</c:v>
                </c:pt>
                <c:pt idx="2">
                  <c:v>46311.694960752706</c:v>
                </c:pt>
                <c:pt idx="3">
                  <c:v>47721.652292580642</c:v>
                </c:pt>
                <c:pt idx="4">
                  <c:v>49070.186705913969</c:v>
                </c:pt>
                <c:pt idx="5">
                  <c:v>50716.063859354836</c:v>
                </c:pt>
                <c:pt idx="6">
                  <c:v>52089.064652365596</c:v>
                </c:pt>
                <c:pt idx="7">
                  <c:v>52555.198113440849</c:v>
                </c:pt>
                <c:pt idx="8">
                  <c:v>53557.550664086019</c:v>
                </c:pt>
                <c:pt idx="9">
                  <c:v>54308.330318387118</c:v>
                </c:pt>
                <c:pt idx="10">
                  <c:v>55224.444654408588</c:v>
                </c:pt>
                <c:pt idx="11">
                  <c:v>56045.807575161307</c:v>
                </c:pt>
                <c:pt idx="12">
                  <c:v>57043.778278817175</c:v>
                </c:pt>
                <c:pt idx="13">
                  <c:v>57672.906462688181</c:v>
                </c:pt>
                <c:pt idx="14">
                  <c:v>58452.697599139778</c:v>
                </c:pt>
                <c:pt idx="15">
                  <c:v>59222.686164731174</c:v>
                </c:pt>
                <c:pt idx="16">
                  <c:v>60130.497317096779</c:v>
                </c:pt>
                <c:pt idx="17">
                  <c:v>60371.508304731185</c:v>
                </c:pt>
                <c:pt idx="18">
                  <c:v>61106.840418172047</c:v>
                </c:pt>
                <c:pt idx="19">
                  <c:v>61796.903309354813</c:v>
                </c:pt>
                <c:pt idx="20">
                  <c:v>62708.159787526856</c:v>
                </c:pt>
                <c:pt idx="21">
                  <c:v>63298.841897311831</c:v>
                </c:pt>
                <c:pt idx="22">
                  <c:v>64075.473723333336</c:v>
                </c:pt>
                <c:pt idx="23">
                  <c:v>64802.636661935539</c:v>
                </c:pt>
                <c:pt idx="24">
                  <c:v>65744.862645053741</c:v>
                </c:pt>
                <c:pt idx="25">
                  <c:v>66333.12317344085</c:v>
                </c:pt>
                <c:pt idx="26">
                  <c:v>67086.264544408623</c:v>
                </c:pt>
              </c:numCache>
            </c:numRef>
          </c:val>
          <c:smooth val="0"/>
          <c:extLst>
            <c:ext xmlns:c16="http://schemas.microsoft.com/office/drawing/2014/chart" uri="{C3380CC4-5D6E-409C-BE32-E72D297353CC}">
              <c16:uniqueId val="{00000002-ED0C-486C-B408-8033762FED16}"/>
            </c:ext>
          </c:extLst>
        </c:ser>
        <c:ser>
          <c:idx val="3"/>
          <c:order val="3"/>
          <c:tx>
            <c:strRef>
              <c:f>Chart!$B$9</c:f>
              <c:strCache>
                <c:ptCount val="1"/>
                <c:pt idx="0">
                  <c:v>EB4 demonstration path sensitivity - high gas price</c:v>
                </c:pt>
              </c:strCache>
            </c:strRef>
          </c:tx>
          <c:spPr>
            <a:ln w="28575" cap="rnd">
              <a:solidFill>
                <a:schemeClr val="accent4"/>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Chart!$F$9:$AF$9</c:f>
              <c:numCache>
                <c:formatCode>General</c:formatCode>
                <c:ptCount val="27"/>
                <c:pt idx="0">
                  <c:v>44149.39</c:v>
                </c:pt>
                <c:pt idx="1">
                  <c:v>45063.11</c:v>
                </c:pt>
                <c:pt idx="2">
                  <c:v>46348.35</c:v>
                </c:pt>
                <c:pt idx="3">
                  <c:v>47752.12</c:v>
                </c:pt>
                <c:pt idx="4">
                  <c:v>49055.18</c:v>
                </c:pt>
                <c:pt idx="5">
                  <c:v>50688.68</c:v>
                </c:pt>
                <c:pt idx="6">
                  <c:v>52074.53</c:v>
                </c:pt>
                <c:pt idx="7">
                  <c:v>52555.4</c:v>
                </c:pt>
                <c:pt idx="8">
                  <c:v>53517.18</c:v>
                </c:pt>
                <c:pt idx="9">
                  <c:v>54276.3</c:v>
                </c:pt>
                <c:pt idx="10">
                  <c:v>55137.89</c:v>
                </c:pt>
                <c:pt idx="11">
                  <c:v>55958.89</c:v>
                </c:pt>
                <c:pt idx="12">
                  <c:v>56966.11</c:v>
                </c:pt>
                <c:pt idx="13">
                  <c:v>57606.21</c:v>
                </c:pt>
                <c:pt idx="14">
                  <c:v>58397.32</c:v>
                </c:pt>
                <c:pt idx="15">
                  <c:v>59206.59</c:v>
                </c:pt>
                <c:pt idx="16">
                  <c:v>60056.75</c:v>
                </c:pt>
                <c:pt idx="17">
                  <c:v>60315.96</c:v>
                </c:pt>
                <c:pt idx="18">
                  <c:v>61003.41</c:v>
                </c:pt>
                <c:pt idx="19">
                  <c:v>61733.279999999999</c:v>
                </c:pt>
                <c:pt idx="20">
                  <c:v>62597.89</c:v>
                </c:pt>
                <c:pt idx="21">
                  <c:v>63191.76</c:v>
                </c:pt>
                <c:pt idx="22">
                  <c:v>63914.720000000001</c:v>
                </c:pt>
                <c:pt idx="23">
                  <c:v>64683.61</c:v>
                </c:pt>
                <c:pt idx="24">
                  <c:v>65619.86</c:v>
                </c:pt>
                <c:pt idx="25">
                  <c:v>66226.509999999995</c:v>
                </c:pt>
                <c:pt idx="26">
                  <c:v>66946.880000000005</c:v>
                </c:pt>
              </c:numCache>
            </c:numRef>
          </c:val>
          <c:smooth val="0"/>
          <c:extLst>
            <c:ext xmlns:c16="http://schemas.microsoft.com/office/drawing/2014/chart" uri="{C3380CC4-5D6E-409C-BE32-E72D297353CC}">
              <c16:uniqueId val="{00000003-ED0C-486C-B408-8033762FED16}"/>
            </c:ext>
          </c:extLst>
        </c:ser>
        <c:ser>
          <c:idx val="4"/>
          <c:order val="4"/>
          <c:tx>
            <c:strRef>
              <c:f>Chart!$B$10</c:f>
              <c:strCache>
                <c:ptCount val="1"/>
                <c:pt idx="0">
                  <c:v>EB4 demonstration path sensitivity - low gas price</c:v>
                </c:pt>
              </c:strCache>
            </c:strRef>
          </c:tx>
          <c:spPr>
            <a:ln w="28575" cap="rnd">
              <a:solidFill>
                <a:schemeClr val="accent5"/>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Chart!$F$10:$AF$10</c:f>
              <c:numCache>
                <c:formatCode>General</c:formatCode>
                <c:ptCount val="27"/>
                <c:pt idx="0">
                  <c:v>44170.054025483863</c:v>
                </c:pt>
                <c:pt idx="1">
                  <c:v>45116.440701290318</c:v>
                </c:pt>
                <c:pt idx="2">
                  <c:v>46403.555959462385</c:v>
                </c:pt>
                <c:pt idx="3">
                  <c:v>47778.847189139786</c:v>
                </c:pt>
                <c:pt idx="4">
                  <c:v>49064.941852365584</c:v>
                </c:pt>
                <c:pt idx="5">
                  <c:v>50676.796680752668</c:v>
                </c:pt>
                <c:pt idx="6">
                  <c:v>52043.962832473102</c:v>
                </c:pt>
                <c:pt idx="7">
                  <c:v>52549.251174838697</c:v>
                </c:pt>
                <c:pt idx="8">
                  <c:v>53556.532024408611</c:v>
                </c:pt>
                <c:pt idx="9">
                  <c:v>54280.091422688187</c:v>
                </c:pt>
                <c:pt idx="10">
                  <c:v>55143.069801720434</c:v>
                </c:pt>
                <c:pt idx="11">
                  <c:v>55986.914051182794</c:v>
                </c:pt>
                <c:pt idx="12">
                  <c:v>56993.274819999984</c:v>
                </c:pt>
                <c:pt idx="13">
                  <c:v>57648.946276129049</c:v>
                </c:pt>
                <c:pt idx="14">
                  <c:v>58470.855350322585</c:v>
                </c:pt>
                <c:pt idx="15">
                  <c:v>59263.372942580609</c:v>
                </c:pt>
                <c:pt idx="16">
                  <c:v>60104.487770215055</c:v>
                </c:pt>
                <c:pt idx="17">
                  <c:v>60315.606646021515</c:v>
                </c:pt>
                <c:pt idx="18">
                  <c:v>60992.111250967755</c:v>
                </c:pt>
                <c:pt idx="19">
                  <c:v>61738.070580967746</c:v>
                </c:pt>
                <c:pt idx="20">
                  <c:v>62635.045641935481</c:v>
                </c:pt>
                <c:pt idx="21">
                  <c:v>63232.546046881696</c:v>
                </c:pt>
                <c:pt idx="22">
                  <c:v>63975.039071505344</c:v>
                </c:pt>
                <c:pt idx="23">
                  <c:v>64696.742845053763</c:v>
                </c:pt>
                <c:pt idx="24">
                  <c:v>65681.739372473108</c:v>
                </c:pt>
                <c:pt idx="25">
                  <c:v>66284.657893225813</c:v>
                </c:pt>
                <c:pt idx="26">
                  <c:v>67049.72164526883</c:v>
                </c:pt>
              </c:numCache>
            </c:numRef>
          </c:val>
          <c:smooth val="0"/>
          <c:extLst>
            <c:ext xmlns:c16="http://schemas.microsoft.com/office/drawing/2014/chart" uri="{C3380CC4-5D6E-409C-BE32-E72D297353CC}">
              <c16:uniqueId val="{00000004-ED0C-486C-B408-8033762FED16}"/>
            </c:ext>
          </c:extLst>
        </c:ser>
        <c:ser>
          <c:idx val="5"/>
          <c:order val="5"/>
          <c:tx>
            <c:strRef>
              <c:f>Chart!$B$11</c:f>
              <c:strCache>
                <c:ptCount val="1"/>
                <c:pt idx="0">
                  <c:v>EB4 demonstration path sensitivity - Tiwai exit</c:v>
                </c:pt>
              </c:strCache>
            </c:strRef>
          </c:tx>
          <c:spPr>
            <a:ln w="28575" cap="rnd">
              <a:solidFill>
                <a:schemeClr val="accent6"/>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Chart!$F$11:$AF$11</c:f>
              <c:numCache>
                <c:formatCode>General</c:formatCode>
                <c:ptCount val="27"/>
                <c:pt idx="0">
                  <c:v>44173.461498817196</c:v>
                </c:pt>
                <c:pt idx="1">
                  <c:v>40444.039868279586</c:v>
                </c:pt>
                <c:pt idx="2">
                  <c:v>41773.55581688173</c:v>
                </c:pt>
                <c:pt idx="3">
                  <c:v>43090.475997204296</c:v>
                </c:pt>
                <c:pt idx="4">
                  <c:v>44252.670344408609</c:v>
                </c:pt>
                <c:pt idx="5">
                  <c:v>45843.834727096757</c:v>
                </c:pt>
                <c:pt idx="6">
                  <c:v>47173.773008602147</c:v>
                </c:pt>
                <c:pt idx="7">
                  <c:v>47569.723293870971</c:v>
                </c:pt>
                <c:pt idx="8">
                  <c:v>48524.977654193535</c:v>
                </c:pt>
                <c:pt idx="9">
                  <c:v>49259.655543118279</c:v>
                </c:pt>
                <c:pt idx="10">
                  <c:v>50126.291144408606</c:v>
                </c:pt>
                <c:pt idx="11">
                  <c:v>50951.724156774231</c:v>
                </c:pt>
                <c:pt idx="12">
                  <c:v>52003.968156236551</c:v>
                </c:pt>
                <c:pt idx="13">
                  <c:v>52699.654724516156</c:v>
                </c:pt>
                <c:pt idx="14">
                  <c:v>53553.263526666633</c:v>
                </c:pt>
                <c:pt idx="15">
                  <c:v>54404.04837075268</c:v>
                </c:pt>
                <c:pt idx="16">
                  <c:v>55336.201061612905</c:v>
                </c:pt>
                <c:pt idx="17">
                  <c:v>55583.698231182767</c:v>
                </c:pt>
                <c:pt idx="18">
                  <c:v>56297.242838064507</c:v>
                </c:pt>
                <c:pt idx="19">
                  <c:v>57015.747641397844</c:v>
                </c:pt>
                <c:pt idx="20">
                  <c:v>57860.037680752663</c:v>
                </c:pt>
                <c:pt idx="21">
                  <c:v>58441.723308924709</c:v>
                </c:pt>
                <c:pt idx="22">
                  <c:v>59193.960720537609</c:v>
                </c:pt>
                <c:pt idx="23">
                  <c:v>59976.293945268822</c:v>
                </c:pt>
                <c:pt idx="24">
                  <c:v>60876.390504946226</c:v>
                </c:pt>
                <c:pt idx="25">
                  <c:v>61486.968407526932</c:v>
                </c:pt>
                <c:pt idx="26">
                  <c:v>62244.644314086057</c:v>
                </c:pt>
              </c:numCache>
            </c:numRef>
          </c:val>
          <c:smooth val="0"/>
          <c:extLst>
            <c:ext xmlns:c16="http://schemas.microsoft.com/office/drawing/2014/chart" uri="{C3380CC4-5D6E-409C-BE32-E72D297353CC}">
              <c16:uniqueId val="{00000005-ED0C-486C-B408-8033762FED16}"/>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min val="4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Chart!$B$22</c:f>
          <c:strCache>
            <c:ptCount val="1"/>
            <c:pt idx="0">
              <c:v>Total new renewable capacity by scenario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6230028657691278"/>
          <c:h val="0.72470662212498604"/>
        </c:manualLayout>
      </c:layout>
      <c:lineChart>
        <c:grouping val="standard"/>
        <c:varyColors val="0"/>
        <c:ser>
          <c:idx val="0"/>
          <c:order val="0"/>
          <c:tx>
            <c:strRef>
              <c:f>Chart!$B$24</c:f>
              <c:strCache>
                <c:ptCount val="1"/>
                <c:pt idx="0">
                  <c:v>The reference scenario</c:v>
                </c:pt>
              </c:strCache>
            </c:strRef>
          </c:tx>
          <c:spPr>
            <a:ln w="28575" cap="rnd">
              <a:solidFill>
                <a:schemeClr val="accent1"/>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Chart!$E$24:$AF$24</c:f>
              <c:numCache>
                <c:formatCode>General</c:formatCode>
                <c:ptCount val="28"/>
                <c:pt idx="0">
                  <c:v>43</c:v>
                </c:pt>
                <c:pt idx="1">
                  <c:v>484.4</c:v>
                </c:pt>
                <c:pt idx="2">
                  <c:v>805.4</c:v>
                </c:pt>
                <c:pt idx="3">
                  <c:v>1339.4</c:v>
                </c:pt>
                <c:pt idx="4">
                  <c:v>1674.4</c:v>
                </c:pt>
                <c:pt idx="5">
                  <c:v>1824.4</c:v>
                </c:pt>
                <c:pt idx="6">
                  <c:v>2171.4</c:v>
                </c:pt>
                <c:pt idx="7">
                  <c:v>2546.4</c:v>
                </c:pt>
                <c:pt idx="8">
                  <c:v>2581.4</c:v>
                </c:pt>
                <c:pt idx="9">
                  <c:v>2798.4</c:v>
                </c:pt>
                <c:pt idx="10">
                  <c:v>3026.4</c:v>
                </c:pt>
                <c:pt idx="11">
                  <c:v>3234.4</c:v>
                </c:pt>
                <c:pt idx="12">
                  <c:v>3513.7</c:v>
                </c:pt>
                <c:pt idx="13">
                  <c:v>3762.7</c:v>
                </c:pt>
                <c:pt idx="14">
                  <c:v>4006.7</c:v>
                </c:pt>
                <c:pt idx="15">
                  <c:v>4090.7</c:v>
                </c:pt>
                <c:pt idx="16">
                  <c:v>4339.7</c:v>
                </c:pt>
                <c:pt idx="17">
                  <c:v>4448.1000000000004</c:v>
                </c:pt>
                <c:pt idx="18">
                  <c:v>4663.1000000000004</c:v>
                </c:pt>
                <c:pt idx="19">
                  <c:v>4793.1000000000004</c:v>
                </c:pt>
                <c:pt idx="20">
                  <c:v>5129.1000000000004</c:v>
                </c:pt>
                <c:pt idx="21">
                  <c:v>5579.1</c:v>
                </c:pt>
                <c:pt idx="22">
                  <c:v>5745.1</c:v>
                </c:pt>
                <c:pt idx="23">
                  <c:v>5870.1</c:v>
                </c:pt>
                <c:pt idx="24">
                  <c:v>6020.1</c:v>
                </c:pt>
                <c:pt idx="25">
                  <c:v>6315.1</c:v>
                </c:pt>
                <c:pt idx="26">
                  <c:v>6445.1</c:v>
                </c:pt>
                <c:pt idx="27">
                  <c:v>6765.1</c:v>
                </c:pt>
              </c:numCache>
            </c:numRef>
          </c:val>
          <c:smooth val="0"/>
          <c:extLst>
            <c:ext xmlns:c16="http://schemas.microsoft.com/office/drawing/2014/chart" uri="{C3380CC4-5D6E-409C-BE32-E72D297353CC}">
              <c16:uniqueId val="{00000000-B295-4983-98C2-E75423AF7BBC}"/>
            </c:ext>
          </c:extLst>
        </c:ser>
        <c:ser>
          <c:idx val="1"/>
          <c:order val="1"/>
          <c:tx>
            <c:strRef>
              <c:f>Chart!$B$25</c:f>
              <c:strCache>
                <c:ptCount val="1"/>
                <c:pt idx="0">
                  <c:v>EB4 demonstration path</c:v>
                </c:pt>
              </c:strCache>
            </c:strRef>
          </c:tx>
          <c:spPr>
            <a:ln w="28575" cap="rnd">
              <a:solidFill>
                <a:schemeClr val="accent2"/>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Chart!$E$25:$AF$25</c:f>
              <c:numCache>
                <c:formatCode>General</c:formatCode>
                <c:ptCount val="28"/>
                <c:pt idx="0">
                  <c:v>43</c:v>
                </c:pt>
                <c:pt idx="1">
                  <c:v>484.4</c:v>
                </c:pt>
                <c:pt idx="2">
                  <c:v>805.4</c:v>
                </c:pt>
                <c:pt idx="3">
                  <c:v>1432.4</c:v>
                </c:pt>
                <c:pt idx="4">
                  <c:v>2021.4</c:v>
                </c:pt>
                <c:pt idx="5">
                  <c:v>2724.7</c:v>
                </c:pt>
                <c:pt idx="6">
                  <c:v>3312.7</c:v>
                </c:pt>
                <c:pt idx="7">
                  <c:v>3698.7</c:v>
                </c:pt>
                <c:pt idx="8">
                  <c:v>3698.7</c:v>
                </c:pt>
                <c:pt idx="9">
                  <c:v>4224.7</c:v>
                </c:pt>
                <c:pt idx="10">
                  <c:v>4509.7</c:v>
                </c:pt>
                <c:pt idx="11">
                  <c:v>4879.7000000000007</c:v>
                </c:pt>
                <c:pt idx="12">
                  <c:v>5223.7000000000007</c:v>
                </c:pt>
                <c:pt idx="13">
                  <c:v>5614.7000000000007</c:v>
                </c:pt>
                <c:pt idx="14">
                  <c:v>6144.7000000000007</c:v>
                </c:pt>
                <c:pt idx="15">
                  <c:v>6345.2000000000007</c:v>
                </c:pt>
                <c:pt idx="16">
                  <c:v>6445.2000000000007</c:v>
                </c:pt>
                <c:pt idx="17">
                  <c:v>6645.2000000000007</c:v>
                </c:pt>
                <c:pt idx="18">
                  <c:v>6920.2000000000007</c:v>
                </c:pt>
                <c:pt idx="19">
                  <c:v>7020.2</c:v>
                </c:pt>
                <c:pt idx="20">
                  <c:v>7120.2</c:v>
                </c:pt>
                <c:pt idx="21">
                  <c:v>7370.2000000000007</c:v>
                </c:pt>
                <c:pt idx="22">
                  <c:v>7470.2000000000007</c:v>
                </c:pt>
                <c:pt idx="23">
                  <c:v>7720.2000000000007</c:v>
                </c:pt>
                <c:pt idx="24">
                  <c:v>7867.2000000000007</c:v>
                </c:pt>
                <c:pt idx="25">
                  <c:v>8104.2000000000007</c:v>
                </c:pt>
                <c:pt idx="26">
                  <c:v>8578.2000000000007</c:v>
                </c:pt>
                <c:pt idx="27">
                  <c:v>8953.2000000000007</c:v>
                </c:pt>
              </c:numCache>
            </c:numRef>
          </c:val>
          <c:smooth val="0"/>
          <c:extLst>
            <c:ext xmlns:c16="http://schemas.microsoft.com/office/drawing/2014/chart" uri="{C3380CC4-5D6E-409C-BE32-E72D297353CC}">
              <c16:uniqueId val="{00000001-B295-4983-98C2-E75423AF7BBC}"/>
            </c:ext>
          </c:extLst>
        </c:ser>
        <c:ser>
          <c:idx val="2"/>
          <c:order val="2"/>
          <c:tx>
            <c:strRef>
              <c:f>Chart!$B$26</c:f>
              <c:strCache>
                <c:ptCount val="1"/>
                <c:pt idx="0">
                  <c:v>EB4 demonstration path sensitivity - low carbon price</c:v>
                </c:pt>
              </c:strCache>
            </c:strRef>
          </c:tx>
          <c:spPr>
            <a:ln w="28575" cap="rnd">
              <a:solidFill>
                <a:schemeClr val="accent3"/>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Chart!$E$26:$AF$26</c:f>
              <c:numCache>
                <c:formatCode>General</c:formatCode>
                <c:ptCount val="28"/>
                <c:pt idx="0">
                  <c:v>43</c:v>
                </c:pt>
                <c:pt idx="1">
                  <c:v>484.4</c:v>
                </c:pt>
                <c:pt idx="2">
                  <c:v>905.4</c:v>
                </c:pt>
                <c:pt idx="3">
                  <c:v>1532.4</c:v>
                </c:pt>
                <c:pt idx="4">
                  <c:v>2422.6999999999998</c:v>
                </c:pt>
                <c:pt idx="5">
                  <c:v>2884.7</c:v>
                </c:pt>
                <c:pt idx="6">
                  <c:v>3194.7</c:v>
                </c:pt>
                <c:pt idx="7">
                  <c:v>3480.7</c:v>
                </c:pt>
                <c:pt idx="8">
                  <c:v>3580.7</c:v>
                </c:pt>
                <c:pt idx="9">
                  <c:v>4052.7</c:v>
                </c:pt>
                <c:pt idx="10">
                  <c:v>4112.7</c:v>
                </c:pt>
                <c:pt idx="11">
                  <c:v>4359.7</c:v>
                </c:pt>
                <c:pt idx="12">
                  <c:v>4717.7000000000007</c:v>
                </c:pt>
                <c:pt idx="13">
                  <c:v>4951.7000000000007</c:v>
                </c:pt>
                <c:pt idx="14">
                  <c:v>5263.7000000000007</c:v>
                </c:pt>
                <c:pt idx="15">
                  <c:v>5472.1</c:v>
                </c:pt>
                <c:pt idx="16">
                  <c:v>5727.1</c:v>
                </c:pt>
                <c:pt idx="17">
                  <c:v>5977.1</c:v>
                </c:pt>
                <c:pt idx="18">
                  <c:v>6127.1</c:v>
                </c:pt>
                <c:pt idx="19">
                  <c:v>6327.1</c:v>
                </c:pt>
                <c:pt idx="20">
                  <c:v>6427.1</c:v>
                </c:pt>
                <c:pt idx="21">
                  <c:v>6427.1</c:v>
                </c:pt>
                <c:pt idx="22">
                  <c:v>6527.1</c:v>
                </c:pt>
                <c:pt idx="23">
                  <c:v>6774.1</c:v>
                </c:pt>
                <c:pt idx="24">
                  <c:v>7094.1</c:v>
                </c:pt>
                <c:pt idx="25">
                  <c:v>7359.6</c:v>
                </c:pt>
                <c:pt idx="26">
                  <c:v>7824.6</c:v>
                </c:pt>
                <c:pt idx="27">
                  <c:v>8254.6</c:v>
                </c:pt>
              </c:numCache>
            </c:numRef>
          </c:val>
          <c:smooth val="0"/>
          <c:extLst>
            <c:ext xmlns:c16="http://schemas.microsoft.com/office/drawing/2014/chart" uri="{C3380CC4-5D6E-409C-BE32-E72D297353CC}">
              <c16:uniqueId val="{00000002-B295-4983-98C2-E75423AF7BBC}"/>
            </c:ext>
          </c:extLst>
        </c:ser>
        <c:ser>
          <c:idx val="3"/>
          <c:order val="3"/>
          <c:tx>
            <c:strRef>
              <c:f>Chart!$B$27</c:f>
              <c:strCache>
                <c:ptCount val="1"/>
                <c:pt idx="0">
                  <c:v>EB4 demonstration path sensitivity - high gas price</c:v>
                </c:pt>
              </c:strCache>
            </c:strRef>
          </c:tx>
          <c:spPr>
            <a:ln w="28575" cap="rnd">
              <a:solidFill>
                <a:schemeClr val="accent4"/>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Chart!$E$27:$AF$27</c:f>
              <c:numCache>
                <c:formatCode>General</c:formatCode>
                <c:ptCount val="28"/>
                <c:pt idx="0">
                  <c:v>43</c:v>
                </c:pt>
                <c:pt idx="1">
                  <c:v>484.4</c:v>
                </c:pt>
                <c:pt idx="2">
                  <c:v>1055.4000000000001</c:v>
                </c:pt>
                <c:pt idx="3">
                  <c:v>1532.4</c:v>
                </c:pt>
                <c:pt idx="4">
                  <c:v>2386.4</c:v>
                </c:pt>
                <c:pt idx="5">
                  <c:v>2909.7</c:v>
                </c:pt>
                <c:pt idx="6">
                  <c:v>3273.7</c:v>
                </c:pt>
                <c:pt idx="7">
                  <c:v>3741.7</c:v>
                </c:pt>
                <c:pt idx="8">
                  <c:v>3891.7</c:v>
                </c:pt>
                <c:pt idx="9">
                  <c:v>4201.7</c:v>
                </c:pt>
                <c:pt idx="10">
                  <c:v>4598.7</c:v>
                </c:pt>
                <c:pt idx="11">
                  <c:v>4906.7000000000007</c:v>
                </c:pt>
                <c:pt idx="12">
                  <c:v>5344.7000000000007</c:v>
                </c:pt>
                <c:pt idx="13">
                  <c:v>5658.7000000000007</c:v>
                </c:pt>
                <c:pt idx="14">
                  <c:v>6267.1</c:v>
                </c:pt>
                <c:pt idx="15">
                  <c:v>6267.1</c:v>
                </c:pt>
                <c:pt idx="16">
                  <c:v>6447.1</c:v>
                </c:pt>
                <c:pt idx="17">
                  <c:v>6747.6</c:v>
                </c:pt>
                <c:pt idx="18">
                  <c:v>6747.6</c:v>
                </c:pt>
                <c:pt idx="19">
                  <c:v>7022.6</c:v>
                </c:pt>
                <c:pt idx="20">
                  <c:v>7272.6</c:v>
                </c:pt>
                <c:pt idx="21">
                  <c:v>7447.6</c:v>
                </c:pt>
                <c:pt idx="22">
                  <c:v>7547.6</c:v>
                </c:pt>
                <c:pt idx="23">
                  <c:v>7990.6</c:v>
                </c:pt>
                <c:pt idx="24">
                  <c:v>8284.6</c:v>
                </c:pt>
                <c:pt idx="25">
                  <c:v>8384.6</c:v>
                </c:pt>
                <c:pt idx="26">
                  <c:v>8621.6</c:v>
                </c:pt>
                <c:pt idx="27">
                  <c:v>8956.6</c:v>
                </c:pt>
              </c:numCache>
            </c:numRef>
          </c:val>
          <c:smooth val="0"/>
          <c:extLst>
            <c:ext xmlns:c16="http://schemas.microsoft.com/office/drawing/2014/chart" uri="{C3380CC4-5D6E-409C-BE32-E72D297353CC}">
              <c16:uniqueId val="{00000003-B295-4983-98C2-E75423AF7BBC}"/>
            </c:ext>
          </c:extLst>
        </c:ser>
        <c:ser>
          <c:idx val="4"/>
          <c:order val="4"/>
          <c:tx>
            <c:strRef>
              <c:f>Chart!$B$28</c:f>
              <c:strCache>
                <c:ptCount val="1"/>
                <c:pt idx="0">
                  <c:v>EB4 demonstration path sensitivity - low gas price</c:v>
                </c:pt>
              </c:strCache>
            </c:strRef>
          </c:tx>
          <c:spPr>
            <a:ln w="28575" cap="rnd">
              <a:solidFill>
                <a:schemeClr val="accent5"/>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Chart!$E$28:$AF$28</c:f>
              <c:numCache>
                <c:formatCode>General</c:formatCode>
                <c:ptCount val="28"/>
                <c:pt idx="0">
                  <c:v>43</c:v>
                </c:pt>
                <c:pt idx="1">
                  <c:v>484.4</c:v>
                </c:pt>
                <c:pt idx="2">
                  <c:v>805.4</c:v>
                </c:pt>
                <c:pt idx="3">
                  <c:v>1432.4</c:v>
                </c:pt>
                <c:pt idx="4">
                  <c:v>2271.4</c:v>
                </c:pt>
                <c:pt idx="5">
                  <c:v>2693.4</c:v>
                </c:pt>
                <c:pt idx="6">
                  <c:v>3094.7</c:v>
                </c:pt>
                <c:pt idx="7">
                  <c:v>3280.7</c:v>
                </c:pt>
                <c:pt idx="8">
                  <c:v>3380.7</c:v>
                </c:pt>
                <c:pt idx="9">
                  <c:v>4006.7</c:v>
                </c:pt>
                <c:pt idx="10">
                  <c:v>4451.7</c:v>
                </c:pt>
                <c:pt idx="11">
                  <c:v>4771.7</c:v>
                </c:pt>
                <c:pt idx="12">
                  <c:v>4979.7000000000007</c:v>
                </c:pt>
                <c:pt idx="13">
                  <c:v>5398.7000000000007</c:v>
                </c:pt>
                <c:pt idx="14">
                  <c:v>5648.7000000000007</c:v>
                </c:pt>
                <c:pt idx="15">
                  <c:v>6047.1</c:v>
                </c:pt>
                <c:pt idx="16">
                  <c:v>6177.1</c:v>
                </c:pt>
                <c:pt idx="17">
                  <c:v>6397.6</c:v>
                </c:pt>
                <c:pt idx="18">
                  <c:v>6547.6</c:v>
                </c:pt>
                <c:pt idx="19">
                  <c:v>6647.6</c:v>
                </c:pt>
                <c:pt idx="20">
                  <c:v>6772.6</c:v>
                </c:pt>
                <c:pt idx="21">
                  <c:v>6872.6</c:v>
                </c:pt>
                <c:pt idx="22">
                  <c:v>7269.6</c:v>
                </c:pt>
                <c:pt idx="23">
                  <c:v>7269.6</c:v>
                </c:pt>
                <c:pt idx="24">
                  <c:v>7696.6</c:v>
                </c:pt>
                <c:pt idx="25">
                  <c:v>7890.6</c:v>
                </c:pt>
                <c:pt idx="26">
                  <c:v>8466.6</c:v>
                </c:pt>
                <c:pt idx="27">
                  <c:v>8566.6</c:v>
                </c:pt>
              </c:numCache>
            </c:numRef>
          </c:val>
          <c:smooth val="0"/>
          <c:extLst>
            <c:ext xmlns:c16="http://schemas.microsoft.com/office/drawing/2014/chart" uri="{C3380CC4-5D6E-409C-BE32-E72D297353CC}">
              <c16:uniqueId val="{00000004-B295-4983-98C2-E75423AF7BBC}"/>
            </c:ext>
          </c:extLst>
        </c:ser>
        <c:ser>
          <c:idx val="5"/>
          <c:order val="5"/>
          <c:tx>
            <c:strRef>
              <c:f>Chart!$B$29</c:f>
              <c:strCache>
                <c:ptCount val="1"/>
                <c:pt idx="0">
                  <c:v>EB4 demonstration path sensitivity - Tiwai exit</c:v>
                </c:pt>
              </c:strCache>
            </c:strRef>
          </c:tx>
          <c:spPr>
            <a:ln w="28575" cap="rnd">
              <a:solidFill>
                <a:schemeClr val="accent6"/>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Chart!$E$29:$AF$29</c:f>
              <c:numCache>
                <c:formatCode>General</c:formatCode>
                <c:ptCount val="28"/>
                <c:pt idx="0">
                  <c:v>43</c:v>
                </c:pt>
                <c:pt idx="1">
                  <c:v>484.4</c:v>
                </c:pt>
                <c:pt idx="2">
                  <c:v>484.4</c:v>
                </c:pt>
                <c:pt idx="3">
                  <c:v>556.4</c:v>
                </c:pt>
                <c:pt idx="4">
                  <c:v>841.4</c:v>
                </c:pt>
                <c:pt idx="5">
                  <c:v>1456.4</c:v>
                </c:pt>
                <c:pt idx="6">
                  <c:v>2149.4</c:v>
                </c:pt>
                <c:pt idx="7">
                  <c:v>2534.4</c:v>
                </c:pt>
                <c:pt idx="8">
                  <c:v>2935.4</c:v>
                </c:pt>
                <c:pt idx="9">
                  <c:v>3362.7</c:v>
                </c:pt>
                <c:pt idx="10">
                  <c:v>3548.7</c:v>
                </c:pt>
                <c:pt idx="11">
                  <c:v>3708.7</c:v>
                </c:pt>
                <c:pt idx="12">
                  <c:v>4008.7</c:v>
                </c:pt>
                <c:pt idx="13">
                  <c:v>4192.7</c:v>
                </c:pt>
                <c:pt idx="14">
                  <c:v>4633.7</c:v>
                </c:pt>
                <c:pt idx="15">
                  <c:v>4833.7</c:v>
                </c:pt>
                <c:pt idx="16">
                  <c:v>5012.6000000000004</c:v>
                </c:pt>
                <c:pt idx="17">
                  <c:v>5262.6</c:v>
                </c:pt>
                <c:pt idx="18">
                  <c:v>5262.6</c:v>
                </c:pt>
                <c:pt idx="19">
                  <c:v>5427.6</c:v>
                </c:pt>
                <c:pt idx="20">
                  <c:v>5742.6</c:v>
                </c:pt>
                <c:pt idx="21">
                  <c:v>5867.6</c:v>
                </c:pt>
                <c:pt idx="22">
                  <c:v>6164.6</c:v>
                </c:pt>
                <c:pt idx="23">
                  <c:v>6487.6</c:v>
                </c:pt>
                <c:pt idx="24">
                  <c:v>6747.6</c:v>
                </c:pt>
                <c:pt idx="25">
                  <c:v>7247.6</c:v>
                </c:pt>
                <c:pt idx="26">
                  <c:v>7542.6</c:v>
                </c:pt>
                <c:pt idx="27">
                  <c:v>7667.6</c:v>
                </c:pt>
              </c:numCache>
            </c:numRef>
          </c:val>
          <c:smooth val="0"/>
          <c:extLst>
            <c:ext xmlns:c16="http://schemas.microsoft.com/office/drawing/2014/chart" uri="{C3380CC4-5D6E-409C-BE32-E72D297353CC}">
              <c16:uniqueId val="{00000005-B295-4983-98C2-E75423AF7BBC}"/>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Chart!$B$38</c:f>
          <c:strCache>
            <c:ptCount val="1"/>
            <c:pt idx="0">
              <c:v>Renewable % of generation by scenario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6230028657691278"/>
          <c:h val="0.72942651452178664"/>
        </c:manualLayout>
      </c:layout>
      <c:lineChart>
        <c:grouping val="standard"/>
        <c:varyColors val="0"/>
        <c:ser>
          <c:idx val="0"/>
          <c:order val="0"/>
          <c:tx>
            <c:strRef>
              <c:f>Chart!$B$42</c:f>
              <c:strCache>
                <c:ptCount val="1"/>
                <c:pt idx="0">
                  <c:v>#CALC!</c:v>
                </c:pt>
              </c:strCache>
            </c:strRef>
          </c:tx>
          <c:spPr>
            <a:ln w="28575" cap="rnd">
              <a:solidFill>
                <a:schemeClr val="accent1"/>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Chart!$E$42:$AF$42</c:f>
              <c:numCache>
                <c:formatCode>General</c:formatCode>
                <c:ptCount val="28"/>
              </c:numCache>
            </c:numRef>
          </c:val>
          <c:smooth val="0"/>
          <c:extLst>
            <c:ext xmlns:c16="http://schemas.microsoft.com/office/drawing/2014/chart" uri="{C3380CC4-5D6E-409C-BE32-E72D297353CC}">
              <c16:uniqueId val="{00000000-001A-42F0-8BC9-6E9535EA7AFF}"/>
            </c:ext>
          </c:extLst>
        </c:ser>
        <c:ser>
          <c:idx val="1"/>
          <c:order val="1"/>
          <c:tx>
            <c:strRef>
              <c:f>Chart!$B$43</c:f>
              <c:strCache>
                <c:ptCount val="1"/>
              </c:strCache>
            </c:strRef>
          </c:tx>
          <c:spPr>
            <a:ln w="28575" cap="rnd">
              <a:solidFill>
                <a:schemeClr val="accent2"/>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Chart!$E$43:$AF$43</c:f>
              <c:numCache>
                <c:formatCode>General</c:formatCode>
                <c:ptCount val="28"/>
              </c:numCache>
            </c:numRef>
          </c:val>
          <c:smooth val="0"/>
          <c:extLst>
            <c:ext xmlns:c16="http://schemas.microsoft.com/office/drawing/2014/chart" uri="{C3380CC4-5D6E-409C-BE32-E72D297353CC}">
              <c16:uniqueId val="{00000001-001A-42F0-8BC9-6E9535EA7AFF}"/>
            </c:ext>
          </c:extLst>
        </c:ser>
        <c:ser>
          <c:idx val="2"/>
          <c:order val="2"/>
          <c:tx>
            <c:strRef>
              <c:f>Chart!$B$44</c:f>
              <c:strCache>
                <c:ptCount val="1"/>
              </c:strCache>
            </c:strRef>
          </c:tx>
          <c:spPr>
            <a:ln w="28575" cap="rnd">
              <a:solidFill>
                <a:schemeClr val="accent3"/>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Chart!$E$44:$AF$44</c:f>
              <c:numCache>
                <c:formatCode>General</c:formatCode>
                <c:ptCount val="28"/>
              </c:numCache>
            </c:numRef>
          </c:val>
          <c:smooth val="0"/>
          <c:extLst>
            <c:ext xmlns:c16="http://schemas.microsoft.com/office/drawing/2014/chart" uri="{C3380CC4-5D6E-409C-BE32-E72D297353CC}">
              <c16:uniqueId val="{00000002-001A-42F0-8BC9-6E9535EA7AFF}"/>
            </c:ext>
          </c:extLst>
        </c:ser>
        <c:ser>
          <c:idx val="3"/>
          <c:order val="3"/>
          <c:tx>
            <c:strRef>
              <c:f>Chart!$B$45</c:f>
              <c:strCache>
                <c:ptCount val="1"/>
              </c:strCache>
            </c:strRef>
          </c:tx>
          <c:spPr>
            <a:ln w="28575" cap="rnd">
              <a:solidFill>
                <a:schemeClr val="accent4"/>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Chart!$E$45:$AF$45</c:f>
              <c:numCache>
                <c:formatCode>General</c:formatCode>
                <c:ptCount val="28"/>
              </c:numCache>
            </c:numRef>
          </c:val>
          <c:smooth val="0"/>
          <c:extLst>
            <c:ext xmlns:c16="http://schemas.microsoft.com/office/drawing/2014/chart" uri="{C3380CC4-5D6E-409C-BE32-E72D297353CC}">
              <c16:uniqueId val="{00000003-001A-42F0-8BC9-6E9535EA7AFF}"/>
            </c:ext>
          </c:extLst>
        </c:ser>
        <c:ser>
          <c:idx val="4"/>
          <c:order val="4"/>
          <c:tx>
            <c:strRef>
              <c:f>Chart!$B$46</c:f>
              <c:strCache>
                <c:ptCount val="1"/>
              </c:strCache>
            </c:strRef>
          </c:tx>
          <c:spPr>
            <a:ln w="28575" cap="rnd">
              <a:solidFill>
                <a:schemeClr val="accent5"/>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Chart!$E$46:$AF$46</c:f>
              <c:numCache>
                <c:formatCode>General</c:formatCode>
                <c:ptCount val="28"/>
              </c:numCache>
            </c:numRef>
          </c:val>
          <c:smooth val="0"/>
          <c:extLst>
            <c:ext xmlns:c16="http://schemas.microsoft.com/office/drawing/2014/chart" uri="{C3380CC4-5D6E-409C-BE32-E72D297353CC}">
              <c16:uniqueId val="{00000004-001A-42F0-8BC9-6E9535EA7AFF}"/>
            </c:ext>
          </c:extLst>
        </c:ser>
        <c:ser>
          <c:idx val="5"/>
          <c:order val="5"/>
          <c:tx>
            <c:strRef>
              <c:f>Chart!$B$47</c:f>
              <c:strCache>
                <c:ptCount val="1"/>
              </c:strCache>
            </c:strRef>
          </c:tx>
          <c:spPr>
            <a:ln w="28575" cap="rnd">
              <a:solidFill>
                <a:schemeClr val="accent6"/>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Chart!$E$47:$AF$47</c:f>
              <c:numCache>
                <c:formatCode>General</c:formatCode>
                <c:ptCount val="28"/>
              </c:numCache>
            </c:numRef>
          </c:val>
          <c:smooth val="0"/>
          <c:extLst>
            <c:ext xmlns:c16="http://schemas.microsoft.com/office/drawing/2014/chart" uri="{C3380CC4-5D6E-409C-BE32-E72D297353CC}">
              <c16:uniqueId val="{00000005-001A-42F0-8BC9-6E9535EA7AFF}"/>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Renewable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Chart!$B$56</c:f>
          <c:strCache>
            <c:ptCount val="1"/>
            <c:pt idx="0">
              <c:v>Generation emissions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6230028657691278"/>
          <c:h val="0.72942651452178664"/>
        </c:manualLayout>
      </c:layout>
      <c:lineChart>
        <c:grouping val="standard"/>
        <c:varyColors val="0"/>
        <c:ser>
          <c:idx val="0"/>
          <c:order val="0"/>
          <c:tx>
            <c:strRef>
              <c:f>Chart!$B$60</c:f>
              <c:strCache>
                <c:ptCount val="1"/>
                <c:pt idx="0">
                  <c:v>#CALC!</c:v>
                </c:pt>
              </c:strCache>
            </c:strRef>
          </c:tx>
          <c:spPr>
            <a:ln w="28575" cap="rnd">
              <a:solidFill>
                <a:schemeClr val="accent1"/>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Chart!$F$60:$AF$60</c:f>
              <c:numCache>
                <c:formatCode>General</c:formatCode>
                <c:ptCount val="27"/>
              </c:numCache>
            </c:numRef>
          </c:val>
          <c:smooth val="0"/>
          <c:extLst>
            <c:ext xmlns:c16="http://schemas.microsoft.com/office/drawing/2014/chart" uri="{C3380CC4-5D6E-409C-BE32-E72D297353CC}">
              <c16:uniqueId val="{00000000-B09D-4C14-8C0F-165BD09BE466}"/>
            </c:ext>
          </c:extLst>
        </c:ser>
        <c:ser>
          <c:idx val="1"/>
          <c:order val="1"/>
          <c:tx>
            <c:strRef>
              <c:f>Chart!$B$61</c:f>
              <c:strCache>
                <c:ptCount val="1"/>
              </c:strCache>
            </c:strRef>
          </c:tx>
          <c:spPr>
            <a:ln w="28575" cap="rnd">
              <a:solidFill>
                <a:schemeClr val="accent2"/>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Chart!$F$61:$AF$61</c:f>
              <c:numCache>
                <c:formatCode>General</c:formatCode>
                <c:ptCount val="27"/>
              </c:numCache>
            </c:numRef>
          </c:val>
          <c:smooth val="0"/>
          <c:extLst>
            <c:ext xmlns:c16="http://schemas.microsoft.com/office/drawing/2014/chart" uri="{C3380CC4-5D6E-409C-BE32-E72D297353CC}">
              <c16:uniqueId val="{00000001-B09D-4C14-8C0F-165BD09BE466}"/>
            </c:ext>
          </c:extLst>
        </c:ser>
        <c:ser>
          <c:idx val="2"/>
          <c:order val="2"/>
          <c:tx>
            <c:strRef>
              <c:f>Chart!$B$62</c:f>
              <c:strCache>
                <c:ptCount val="1"/>
              </c:strCache>
            </c:strRef>
          </c:tx>
          <c:spPr>
            <a:ln w="28575" cap="rnd">
              <a:solidFill>
                <a:schemeClr val="accent3"/>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Chart!$F$62:$AF$62</c:f>
              <c:numCache>
                <c:formatCode>General</c:formatCode>
                <c:ptCount val="27"/>
              </c:numCache>
            </c:numRef>
          </c:val>
          <c:smooth val="0"/>
          <c:extLst>
            <c:ext xmlns:c16="http://schemas.microsoft.com/office/drawing/2014/chart" uri="{C3380CC4-5D6E-409C-BE32-E72D297353CC}">
              <c16:uniqueId val="{00000002-B09D-4C14-8C0F-165BD09BE466}"/>
            </c:ext>
          </c:extLst>
        </c:ser>
        <c:ser>
          <c:idx val="3"/>
          <c:order val="3"/>
          <c:tx>
            <c:strRef>
              <c:f>Chart!$B$63</c:f>
              <c:strCache>
                <c:ptCount val="1"/>
              </c:strCache>
            </c:strRef>
          </c:tx>
          <c:spPr>
            <a:ln w="28575" cap="rnd">
              <a:solidFill>
                <a:schemeClr val="accent4"/>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Chart!$F$63:$AF$63</c:f>
              <c:numCache>
                <c:formatCode>General</c:formatCode>
                <c:ptCount val="27"/>
              </c:numCache>
            </c:numRef>
          </c:val>
          <c:smooth val="0"/>
          <c:extLst>
            <c:ext xmlns:c16="http://schemas.microsoft.com/office/drawing/2014/chart" uri="{C3380CC4-5D6E-409C-BE32-E72D297353CC}">
              <c16:uniqueId val="{00000003-B09D-4C14-8C0F-165BD09BE466}"/>
            </c:ext>
          </c:extLst>
        </c:ser>
        <c:ser>
          <c:idx val="4"/>
          <c:order val="4"/>
          <c:tx>
            <c:strRef>
              <c:f>Chart!$B$64</c:f>
              <c:strCache>
                <c:ptCount val="1"/>
              </c:strCache>
            </c:strRef>
          </c:tx>
          <c:spPr>
            <a:ln w="28575" cap="rnd">
              <a:solidFill>
                <a:schemeClr val="accent5"/>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Chart!$F$64:$AF$64</c:f>
              <c:numCache>
                <c:formatCode>General</c:formatCode>
                <c:ptCount val="27"/>
              </c:numCache>
            </c:numRef>
          </c:val>
          <c:smooth val="0"/>
          <c:extLst>
            <c:ext xmlns:c16="http://schemas.microsoft.com/office/drawing/2014/chart" uri="{C3380CC4-5D6E-409C-BE32-E72D297353CC}">
              <c16:uniqueId val="{00000004-B09D-4C14-8C0F-165BD09BE466}"/>
            </c:ext>
          </c:extLst>
        </c:ser>
        <c:ser>
          <c:idx val="5"/>
          <c:order val="5"/>
          <c:tx>
            <c:strRef>
              <c:f>Chart!$B$65</c:f>
              <c:strCache>
                <c:ptCount val="1"/>
              </c:strCache>
            </c:strRef>
          </c:tx>
          <c:spPr>
            <a:ln w="28575" cap="rnd">
              <a:solidFill>
                <a:schemeClr val="accent6"/>
              </a:solidFill>
              <a:round/>
            </a:ln>
            <a:effectLst/>
          </c:spPr>
          <c:marker>
            <c:symbol val="none"/>
          </c:marker>
          <c:cat>
            <c:numRef>
              <c:f>Chart!$F$2:$AF$2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Chart!$F$65:$AF$65</c:f>
              <c:numCache>
                <c:formatCode>General</c:formatCode>
                <c:ptCount val="27"/>
              </c:numCache>
            </c:numRef>
          </c:val>
          <c:smooth val="0"/>
          <c:extLst>
            <c:ext xmlns:c16="http://schemas.microsoft.com/office/drawing/2014/chart" uri="{C3380CC4-5D6E-409C-BE32-E72D297353CC}">
              <c16:uniqueId val="{00000005-B09D-4C14-8C0F-165BD09BE466}"/>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scaling>
        <c:delete val="0"/>
        <c:axPos val="l"/>
        <c:majorGridlines>
          <c:spPr>
            <a:ln w="9525" cap="flat" cmpd="sng" algn="ctr">
              <a:solidFill>
                <a:schemeClr val="tx1">
                  <a:lumMod val="15000"/>
                  <a:lumOff val="85000"/>
                </a:schemeClr>
              </a:solidFill>
              <a:round/>
            </a:ln>
            <a:effectLst/>
          </c:spPr>
        </c:majorGridlines>
        <c:title>
          <c:tx>
            <c:strRef>
              <c:f>Chart!$B$58</c:f>
              <c:strCache>
                <c:ptCount val="1"/>
                <c:pt idx="0">
                  <c:v>&lt; select emissions metric &gt;</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Chart!$B$75</c:f>
          <c:strCache>
            <c:ptCount val="1"/>
            <c:pt idx="0">
              <c:v>TWA wholesale price for Haywards GXP (median hydro inflows)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20996271706981998"/>
          <c:w val="0.56230028657691278"/>
          <c:h val="0.6572815961124705"/>
        </c:manualLayout>
      </c:layout>
      <c:lineChart>
        <c:grouping val="standard"/>
        <c:varyColors val="0"/>
        <c:ser>
          <c:idx val="0"/>
          <c:order val="0"/>
          <c:tx>
            <c:strRef>
              <c:f>Chart!$B$77</c:f>
              <c:strCache>
                <c:ptCount val="1"/>
                <c:pt idx="0">
                  <c:v>The reference scenario</c:v>
                </c:pt>
              </c:strCache>
            </c:strRef>
          </c:tx>
          <c:spPr>
            <a:ln w="28575" cap="rnd">
              <a:solidFill>
                <a:schemeClr val="accent1"/>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Chart!$E$77:$AF$77</c:f>
              <c:numCache>
                <c:formatCode>General</c:formatCode>
                <c:ptCount val="28"/>
                <c:pt idx="0">
                  <c:v>151.41</c:v>
                </c:pt>
                <c:pt idx="1">
                  <c:v>134.22999999999999</c:v>
                </c:pt>
                <c:pt idx="2">
                  <c:v>130.06</c:v>
                </c:pt>
                <c:pt idx="3">
                  <c:v>110.85</c:v>
                </c:pt>
                <c:pt idx="4">
                  <c:v>102.27</c:v>
                </c:pt>
                <c:pt idx="5">
                  <c:v>105.72</c:v>
                </c:pt>
                <c:pt idx="6">
                  <c:v>103.07</c:v>
                </c:pt>
                <c:pt idx="7">
                  <c:v>100.94</c:v>
                </c:pt>
                <c:pt idx="8">
                  <c:v>103.44</c:v>
                </c:pt>
                <c:pt idx="9">
                  <c:v>111.53</c:v>
                </c:pt>
                <c:pt idx="10">
                  <c:v>112.06</c:v>
                </c:pt>
                <c:pt idx="11">
                  <c:v>114.32</c:v>
                </c:pt>
                <c:pt idx="12">
                  <c:v>114.27</c:v>
                </c:pt>
                <c:pt idx="13">
                  <c:v>114.63</c:v>
                </c:pt>
                <c:pt idx="14">
                  <c:v>117.64</c:v>
                </c:pt>
                <c:pt idx="15">
                  <c:v>121.34</c:v>
                </c:pt>
                <c:pt idx="16">
                  <c:v>119.16</c:v>
                </c:pt>
                <c:pt idx="17">
                  <c:v>118.15</c:v>
                </c:pt>
                <c:pt idx="18">
                  <c:v>119.53</c:v>
                </c:pt>
                <c:pt idx="19">
                  <c:v>121.05</c:v>
                </c:pt>
                <c:pt idx="20">
                  <c:v>124.9</c:v>
                </c:pt>
                <c:pt idx="21">
                  <c:v>124.26</c:v>
                </c:pt>
                <c:pt idx="22">
                  <c:v>125.54</c:v>
                </c:pt>
                <c:pt idx="23">
                  <c:v>127.34</c:v>
                </c:pt>
                <c:pt idx="24">
                  <c:v>128.1</c:v>
                </c:pt>
                <c:pt idx="25">
                  <c:v>131.37</c:v>
                </c:pt>
                <c:pt idx="26">
                  <c:v>134.78</c:v>
                </c:pt>
                <c:pt idx="27">
                  <c:v>137.33000000000001</c:v>
                </c:pt>
              </c:numCache>
            </c:numRef>
          </c:val>
          <c:smooth val="0"/>
          <c:extLst>
            <c:ext xmlns:c16="http://schemas.microsoft.com/office/drawing/2014/chart" uri="{C3380CC4-5D6E-409C-BE32-E72D297353CC}">
              <c16:uniqueId val="{00000000-F1D3-480F-A53A-C46D771BB7E5}"/>
            </c:ext>
          </c:extLst>
        </c:ser>
        <c:ser>
          <c:idx val="1"/>
          <c:order val="1"/>
          <c:tx>
            <c:strRef>
              <c:f>Chart!$B$78</c:f>
              <c:strCache>
                <c:ptCount val="1"/>
                <c:pt idx="0">
                  <c:v>EB4 demonstration path</c:v>
                </c:pt>
              </c:strCache>
            </c:strRef>
          </c:tx>
          <c:spPr>
            <a:ln w="28575" cap="rnd">
              <a:solidFill>
                <a:schemeClr val="accent2"/>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Chart!$E$78:$AF$78</c:f>
              <c:numCache>
                <c:formatCode>General</c:formatCode>
                <c:ptCount val="28"/>
                <c:pt idx="0">
                  <c:v>160.16</c:v>
                </c:pt>
                <c:pt idx="1">
                  <c:v>148.81</c:v>
                </c:pt>
                <c:pt idx="2">
                  <c:v>154.72</c:v>
                </c:pt>
                <c:pt idx="3">
                  <c:v>146.4</c:v>
                </c:pt>
                <c:pt idx="4">
                  <c:v>131.96</c:v>
                </c:pt>
                <c:pt idx="5">
                  <c:v>119.55</c:v>
                </c:pt>
                <c:pt idx="6">
                  <c:v>125.22</c:v>
                </c:pt>
                <c:pt idx="7">
                  <c:v>122.16</c:v>
                </c:pt>
                <c:pt idx="8">
                  <c:v>119.35</c:v>
                </c:pt>
                <c:pt idx="9">
                  <c:v>126.42</c:v>
                </c:pt>
                <c:pt idx="10">
                  <c:v>126.25</c:v>
                </c:pt>
                <c:pt idx="11">
                  <c:v>128.16999999999999</c:v>
                </c:pt>
                <c:pt idx="12">
                  <c:v>128.09</c:v>
                </c:pt>
                <c:pt idx="13">
                  <c:v>126.56</c:v>
                </c:pt>
                <c:pt idx="14">
                  <c:v>131.65</c:v>
                </c:pt>
                <c:pt idx="15">
                  <c:v>136.74</c:v>
                </c:pt>
                <c:pt idx="16">
                  <c:v>137.19</c:v>
                </c:pt>
                <c:pt idx="17">
                  <c:v>136.97</c:v>
                </c:pt>
                <c:pt idx="18">
                  <c:v>135</c:v>
                </c:pt>
                <c:pt idx="19">
                  <c:v>141.38999999999999</c:v>
                </c:pt>
                <c:pt idx="20">
                  <c:v>144.83000000000001</c:v>
                </c:pt>
                <c:pt idx="21">
                  <c:v>147.84</c:v>
                </c:pt>
                <c:pt idx="22">
                  <c:v>150.56</c:v>
                </c:pt>
                <c:pt idx="23">
                  <c:v>151.31</c:v>
                </c:pt>
                <c:pt idx="24">
                  <c:v>157.61000000000001</c:v>
                </c:pt>
                <c:pt idx="25">
                  <c:v>161.29</c:v>
                </c:pt>
                <c:pt idx="26">
                  <c:v>167.04</c:v>
                </c:pt>
                <c:pt idx="27">
                  <c:v>168.23</c:v>
                </c:pt>
              </c:numCache>
            </c:numRef>
          </c:val>
          <c:smooth val="0"/>
          <c:extLst>
            <c:ext xmlns:c16="http://schemas.microsoft.com/office/drawing/2014/chart" uri="{C3380CC4-5D6E-409C-BE32-E72D297353CC}">
              <c16:uniqueId val="{00000001-F1D3-480F-A53A-C46D771BB7E5}"/>
            </c:ext>
          </c:extLst>
        </c:ser>
        <c:ser>
          <c:idx val="2"/>
          <c:order val="2"/>
          <c:tx>
            <c:strRef>
              <c:f>Chart!$B$79</c:f>
              <c:strCache>
                <c:ptCount val="1"/>
                <c:pt idx="0">
                  <c:v>EB4 demonstration path sensitivity - low carbon price</c:v>
                </c:pt>
              </c:strCache>
            </c:strRef>
          </c:tx>
          <c:spPr>
            <a:ln w="28575" cap="rnd">
              <a:solidFill>
                <a:schemeClr val="accent3"/>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Chart!$E$79:$AF$79</c:f>
              <c:numCache>
                <c:formatCode>General</c:formatCode>
                <c:ptCount val="28"/>
                <c:pt idx="0">
                  <c:v>167.91</c:v>
                </c:pt>
                <c:pt idx="1">
                  <c:v>155.94999999999999</c:v>
                </c:pt>
                <c:pt idx="2">
                  <c:v>161.84</c:v>
                </c:pt>
                <c:pt idx="3">
                  <c:v>156.68</c:v>
                </c:pt>
                <c:pt idx="4">
                  <c:v>138.38</c:v>
                </c:pt>
                <c:pt idx="5">
                  <c:v>116.32</c:v>
                </c:pt>
                <c:pt idx="6">
                  <c:v>126.12</c:v>
                </c:pt>
                <c:pt idx="7">
                  <c:v>123.3</c:v>
                </c:pt>
                <c:pt idx="8">
                  <c:v>117.47</c:v>
                </c:pt>
                <c:pt idx="9">
                  <c:v>124.74</c:v>
                </c:pt>
                <c:pt idx="10">
                  <c:v>126.38</c:v>
                </c:pt>
                <c:pt idx="11">
                  <c:v>127.56</c:v>
                </c:pt>
                <c:pt idx="12">
                  <c:v>128.11000000000001</c:v>
                </c:pt>
                <c:pt idx="13">
                  <c:v>122.94</c:v>
                </c:pt>
                <c:pt idx="14">
                  <c:v>126.85</c:v>
                </c:pt>
                <c:pt idx="15">
                  <c:v>135.34</c:v>
                </c:pt>
                <c:pt idx="16">
                  <c:v>135.72</c:v>
                </c:pt>
                <c:pt idx="17">
                  <c:v>135.83000000000001</c:v>
                </c:pt>
                <c:pt idx="18">
                  <c:v>133</c:v>
                </c:pt>
                <c:pt idx="19">
                  <c:v>133.63999999999999</c:v>
                </c:pt>
                <c:pt idx="20">
                  <c:v>143.19999999999999</c:v>
                </c:pt>
                <c:pt idx="21">
                  <c:v>144.9</c:v>
                </c:pt>
                <c:pt idx="22">
                  <c:v>147.87</c:v>
                </c:pt>
                <c:pt idx="23">
                  <c:v>149.77000000000001</c:v>
                </c:pt>
                <c:pt idx="24">
                  <c:v>148.16999999999999</c:v>
                </c:pt>
                <c:pt idx="25">
                  <c:v>152.55000000000001</c:v>
                </c:pt>
                <c:pt idx="26">
                  <c:v>156.61000000000001</c:v>
                </c:pt>
                <c:pt idx="27">
                  <c:v>163.47999999999999</c:v>
                </c:pt>
              </c:numCache>
            </c:numRef>
          </c:val>
          <c:smooth val="0"/>
          <c:extLst>
            <c:ext xmlns:c16="http://schemas.microsoft.com/office/drawing/2014/chart" uri="{C3380CC4-5D6E-409C-BE32-E72D297353CC}">
              <c16:uniqueId val="{00000002-F1D3-480F-A53A-C46D771BB7E5}"/>
            </c:ext>
          </c:extLst>
        </c:ser>
        <c:ser>
          <c:idx val="3"/>
          <c:order val="3"/>
          <c:tx>
            <c:strRef>
              <c:f>Chart!$B$80</c:f>
              <c:strCache>
                <c:ptCount val="1"/>
                <c:pt idx="0">
                  <c:v>EB4 demonstration path sensitivity - high gas price</c:v>
                </c:pt>
              </c:strCache>
            </c:strRef>
          </c:tx>
          <c:spPr>
            <a:ln w="28575" cap="rnd">
              <a:solidFill>
                <a:schemeClr val="accent4"/>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Chart!$E$80:$AF$80</c:f>
              <c:numCache>
                <c:formatCode>General</c:formatCode>
                <c:ptCount val="28"/>
                <c:pt idx="0">
                  <c:v>159.80000000000001</c:v>
                </c:pt>
                <c:pt idx="1">
                  <c:v>149.26</c:v>
                </c:pt>
                <c:pt idx="2">
                  <c:v>153.36000000000001</c:v>
                </c:pt>
                <c:pt idx="3">
                  <c:v>149.65</c:v>
                </c:pt>
                <c:pt idx="4">
                  <c:v>137.34</c:v>
                </c:pt>
                <c:pt idx="5">
                  <c:v>118.58</c:v>
                </c:pt>
                <c:pt idx="6">
                  <c:v>127.4</c:v>
                </c:pt>
                <c:pt idx="7">
                  <c:v>125.85</c:v>
                </c:pt>
                <c:pt idx="8">
                  <c:v>119.76</c:v>
                </c:pt>
                <c:pt idx="9">
                  <c:v>128.35</c:v>
                </c:pt>
                <c:pt idx="10">
                  <c:v>128.96</c:v>
                </c:pt>
                <c:pt idx="11">
                  <c:v>129.16</c:v>
                </c:pt>
                <c:pt idx="12">
                  <c:v>127.48</c:v>
                </c:pt>
                <c:pt idx="13">
                  <c:v>124.23</c:v>
                </c:pt>
                <c:pt idx="14">
                  <c:v>130.83000000000001</c:v>
                </c:pt>
                <c:pt idx="15">
                  <c:v>138.84</c:v>
                </c:pt>
                <c:pt idx="16">
                  <c:v>142.84</c:v>
                </c:pt>
                <c:pt idx="17">
                  <c:v>141.29</c:v>
                </c:pt>
                <c:pt idx="18">
                  <c:v>137.62</c:v>
                </c:pt>
                <c:pt idx="19">
                  <c:v>141.41999999999999</c:v>
                </c:pt>
                <c:pt idx="20">
                  <c:v>146.77000000000001</c:v>
                </c:pt>
                <c:pt idx="21">
                  <c:v>149.69999999999999</c:v>
                </c:pt>
                <c:pt idx="22">
                  <c:v>151.97999999999999</c:v>
                </c:pt>
                <c:pt idx="23">
                  <c:v>157.15</c:v>
                </c:pt>
                <c:pt idx="24">
                  <c:v>154.35</c:v>
                </c:pt>
                <c:pt idx="25">
                  <c:v>160.79</c:v>
                </c:pt>
                <c:pt idx="26">
                  <c:v>167.21</c:v>
                </c:pt>
                <c:pt idx="27">
                  <c:v>171.24</c:v>
                </c:pt>
              </c:numCache>
            </c:numRef>
          </c:val>
          <c:smooth val="0"/>
          <c:extLst>
            <c:ext xmlns:c16="http://schemas.microsoft.com/office/drawing/2014/chart" uri="{C3380CC4-5D6E-409C-BE32-E72D297353CC}">
              <c16:uniqueId val="{00000003-F1D3-480F-A53A-C46D771BB7E5}"/>
            </c:ext>
          </c:extLst>
        </c:ser>
        <c:ser>
          <c:idx val="4"/>
          <c:order val="4"/>
          <c:tx>
            <c:strRef>
              <c:f>Chart!$B$81</c:f>
              <c:strCache>
                <c:ptCount val="1"/>
                <c:pt idx="0">
                  <c:v>EB4 demonstration path sensitivity - low gas price</c:v>
                </c:pt>
              </c:strCache>
            </c:strRef>
          </c:tx>
          <c:spPr>
            <a:ln w="28575" cap="rnd">
              <a:solidFill>
                <a:schemeClr val="accent5"/>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Chart!$E$81:$AF$81</c:f>
              <c:numCache>
                <c:formatCode>General</c:formatCode>
                <c:ptCount val="28"/>
                <c:pt idx="0">
                  <c:v>148.76</c:v>
                </c:pt>
                <c:pt idx="1">
                  <c:v>132.58000000000001</c:v>
                </c:pt>
                <c:pt idx="2">
                  <c:v>141.72</c:v>
                </c:pt>
                <c:pt idx="3">
                  <c:v>142.72</c:v>
                </c:pt>
                <c:pt idx="4">
                  <c:v>130.43</c:v>
                </c:pt>
                <c:pt idx="5">
                  <c:v>119.17</c:v>
                </c:pt>
                <c:pt idx="6">
                  <c:v>127.16</c:v>
                </c:pt>
                <c:pt idx="7">
                  <c:v>127.64</c:v>
                </c:pt>
                <c:pt idx="8">
                  <c:v>116.83</c:v>
                </c:pt>
                <c:pt idx="9">
                  <c:v>126.62</c:v>
                </c:pt>
                <c:pt idx="10">
                  <c:v>124.06</c:v>
                </c:pt>
                <c:pt idx="11">
                  <c:v>126.8</c:v>
                </c:pt>
                <c:pt idx="12">
                  <c:v>125.57</c:v>
                </c:pt>
                <c:pt idx="13">
                  <c:v>122.98</c:v>
                </c:pt>
                <c:pt idx="14">
                  <c:v>129.03</c:v>
                </c:pt>
                <c:pt idx="15">
                  <c:v>132.25</c:v>
                </c:pt>
                <c:pt idx="16">
                  <c:v>135.72</c:v>
                </c:pt>
                <c:pt idx="17">
                  <c:v>135.65</c:v>
                </c:pt>
                <c:pt idx="18">
                  <c:v>132.05000000000001</c:v>
                </c:pt>
                <c:pt idx="19">
                  <c:v>140.11000000000001</c:v>
                </c:pt>
                <c:pt idx="20">
                  <c:v>141.97999999999999</c:v>
                </c:pt>
                <c:pt idx="21">
                  <c:v>143.66999999999999</c:v>
                </c:pt>
                <c:pt idx="22">
                  <c:v>145.94999999999999</c:v>
                </c:pt>
                <c:pt idx="23">
                  <c:v>149.07</c:v>
                </c:pt>
                <c:pt idx="24">
                  <c:v>153.61000000000001</c:v>
                </c:pt>
                <c:pt idx="25">
                  <c:v>154.27000000000001</c:v>
                </c:pt>
                <c:pt idx="26">
                  <c:v>158.94999999999999</c:v>
                </c:pt>
                <c:pt idx="27">
                  <c:v>164.86</c:v>
                </c:pt>
              </c:numCache>
            </c:numRef>
          </c:val>
          <c:smooth val="0"/>
          <c:extLst>
            <c:ext xmlns:c16="http://schemas.microsoft.com/office/drawing/2014/chart" uri="{C3380CC4-5D6E-409C-BE32-E72D297353CC}">
              <c16:uniqueId val="{00000004-F1D3-480F-A53A-C46D771BB7E5}"/>
            </c:ext>
          </c:extLst>
        </c:ser>
        <c:ser>
          <c:idx val="5"/>
          <c:order val="5"/>
          <c:tx>
            <c:strRef>
              <c:f>Chart!$B$82</c:f>
              <c:strCache>
                <c:ptCount val="1"/>
                <c:pt idx="0">
                  <c:v>EB4 demonstration path sensitivity - Tiwai exit</c:v>
                </c:pt>
              </c:strCache>
            </c:strRef>
          </c:tx>
          <c:spPr>
            <a:ln w="28575" cap="rnd">
              <a:solidFill>
                <a:schemeClr val="accent6"/>
              </a:solidFill>
              <a:round/>
            </a:ln>
            <a:effectLst/>
          </c:spPr>
          <c:marker>
            <c:symbol val="none"/>
          </c:marker>
          <c:cat>
            <c:numRef>
              <c:f>Chart!$E$2:$AF$2</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Chart!$E$82:$AF$82</c:f>
              <c:numCache>
                <c:formatCode>General</c:formatCode>
                <c:ptCount val="28"/>
                <c:pt idx="0">
                  <c:v>155.19</c:v>
                </c:pt>
                <c:pt idx="1">
                  <c:v>138.66</c:v>
                </c:pt>
                <c:pt idx="2">
                  <c:v>80.38</c:v>
                </c:pt>
                <c:pt idx="3">
                  <c:v>94.4</c:v>
                </c:pt>
                <c:pt idx="4">
                  <c:v>104.93</c:v>
                </c:pt>
                <c:pt idx="5">
                  <c:v>108.88</c:v>
                </c:pt>
                <c:pt idx="6">
                  <c:v>115.77</c:v>
                </c:pt>
                <c:pt idx="7">
                  <c:v>116.29</c:v>
                </c:pt>
                <c:pt idx="8">
                  <c:v>110.42</c:v>
                </c:pt>
                <c:pt idx="9">
                  <c:v>116.23</c:v>
                </c:pt>
                <c:pt idx="10">
                  <c:v>117.95</c:v>
                </c:pt>
                <c:pt idx="11">
                  <c:v>118.79</c:v>
                </c:pt>
                <c:pt idx="12">
                  <c:v>117.59</c:v>
                </c:pt>
                <c:pt idx="13">
                  <c:v>117.7</c:v>
                </c:pt>
                <c:pt idx="14">
                  <c:v>121.23</c:v>
                </c:pt>
                <c:pt idx="15">
                  <c:v>127.95</c:v>
                </c:pt>
                <c:pt idx="16">
                  <c:v>130</c:v>
                </c:pt>
                <c:pt idx="17">
                  <c:v>127.14</c:v>
                </c:pt>
                <c:pt idx="18">
                  <c:v>124.05</c:v>
                </c:pt>
                <c:pt idx="19">
                  <c:v>128.78</c:v>
                </c:pt>
                <c:pt idx="20">
                  <c:v>132.36000000000001</c:v>
                </c:pt>
                <c:pt idx="21">
                  <c:v>131.9</c:v>
                </c:pt>
                <c:pt idx="22">
                  <c:v>136.75</c:v>
                </c:pt>
                <c:pt idx="23">
                  <c:v>139.62</c:v>
                </c:pt>
                <c:pt idx="24">
                  <c:v>145.07</c:v>
                </c:pt>
                <c:pt idx="25">
                  <c:v>147.54</c:v>
                </c:pt>
                <c:pt idx="26">
                  <c:v>154.04</c:v>
                </c:pt>
                <c:pt idx="27">
                  <c:v>164.24</c:v>
                </c:pt>
              </c:numCache>
            </c:numRef>
          </c:val>
          <c:smooth val="0"/>
          <c:extLst>
            <c:ext xmlns:c16="http://schemas.microsoft.com/office/drawing/2014/chart" uri="{C3380CC4-5D6E-409C-BE32-E72D297353CC}">
              <c16:uniqueId val="{00000005-F1D3-480F-A53A-C46D771BB7E5}"/>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max val="200"/>
          <c:min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majorUnit val="50"/>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2540</xdr:colOff>
      <xdr:row>0</xdr:row>
      <xdr:rowOff>15240</xdr:rowOff>
    </xdr:from>
    <xdr:to>
      <xdr:col>2</xdr:col>
      <xdr:colOff>979797</xdr:colOff>
      <xdr:row>7</xdr:row>
      <xdr:rowOff>170379</xdr:rowOff>
    </xdr:to>
    <xdr:pic>
      <xdr:nvPicPr>
        <xdr:cNvPr id="2" name="Picture 1">
          <a:extLst>
            <a:ext uri="{FF2B5EF4-FFF2-40B4-BE49-F238E27FC236}">
              <a16:creationId xmlns:a16="http://schemas.microsoft.com/office/drawing/2014/main" id="{6EA8CE4B-8455-42A1-9457-12CFC5719141}"/>
            </a:ext>
          </a:extLst>
        </xdr:cNvPr>
        <xdr:cNvPicPr>
          <a:picLocks noChangeAspect="1"/>
        </xdr:cNvPicPr>
      </xdr:nvPicPr>
      <xdr:blipFill>
        <a:blip xmlns:r="http://schemas.openxmlformats.org/officeDocument/2006/relationships" r:embed="rId1"/>
        <a:stretch>
          <a:fillRect/>
        </a:stretch>
      </xdr:blipFill>
      <xdr:spPr>
        <a:xfrm>
          <a:off x="574040" y="12065"/>
          <a:ext cx="2997603" cy="1457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16322</xdr:colOff>
      <xdr:row>6</xdr:row>
      <xdr:rowOff>1158</xdr:rowOff>
    </xdr:from>
    <xdr:to>
      <xdr:col>18</xdr:col>
      <xdr:colOff>89646</xdr:colOff>
      <xdr:row>21</xdr:row>
      <xdr:rowOff>158788</xdr:rowOff>
    </xdr:to>
    <xdr:graphicFrame macro="">
      <xdr:nvGraphicFramePr>
        <xdr:cNvPr id="3" name="Chart 2">
          <a:extLst>
            <a:ext uri="{FF2B5EF4-FFF2-40B4-BE49-F238E27FC236}">
              <a16:creationId xmlns:a16="http://schemas.microsoft.com/office/drawing/2014/main" id="{FBA4BFDE-3886-4E81-918D-753519154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20731</xdr:colOff>
      <xdr:row>23</xdr:row>
      <xdr:rowOff>20729</xdr:rowOff>
    </xdr:from>
    <xdr:to>
      <xdr:col>16</xdr:col>
      <xdr:colOff>571500</xdr:colOff>
      <xdr:row>38</xdr:row>
      <xdr:rowOff>168087</xdr:rowOff>
    </xdr:to>
    <xdr:graphicFrame macro="">
      <xdr:nvGraphicFramePr>
        <xdr:cNvPr id="5" name="Chart 4">
          <a:extLst>
            <a:ext uri="{FF2B5EF4-FFF2-40B4-BE49-F238E27FC236}">
              <a16:creationId xmlns:a16="http://schemas.microsoft.com/office/drawing/2014/main" id="{65BDD978-F14E-4184-9778-F8B24DE917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578618</xdr:colOff>
      <xdr:row>11</xdr:row>
      <xdr:rowOff>55260</xdr:rowOff>
    </xdr:from>
    <xdr:to>
      <xdr:col>14</xdr:col>
      <xdr:colOff>579904</xdr:colOff>
      <xdr:row>28</xdr:row>
      <xdr:rowOff>95250</xdr:rowOff>
    </xdr:to>
    <xdr:graphicFrame macro="">
      <xdr:nvGraphicFramePr>
        <xdr:cNvPr id="6" name="Chart 1">
          <a:extLst>
            <a:ext uri="{FF2B5EF4-FFF2-40B4-BE49-F238E27FC236}">
              <a16:creationId xmlns:a16="http://schemas.microsoft.com/office/drawing/2014/main" id="{7B7392DA-7E94-460A-8AB0-B862D8D971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38100</xdr:colOff>
      <xdr:row>3</xdr:row>
      <xdr:rowOff>28575</xdr:rowOff>
    </xdr:from>
    <xdr:to>
      <xdr:col>14</xdr:col>
      <xdr:colOff>180975</xdr:colOff>
      <xdr:row>17</xdr:row>
      <xdr:rowOff>185738</xdr:rowOff>
    </xdr:to>
    <xdr:graphicFrame macro="">
      <xdr:nvGraphicFramePr>
        <xdr:cNvPr id="3" name="Chart 2">
          <a:extLst>
            <a:ext uri="{FF2B5EF4-FFF2-40B4-BE49-F238E27FC236}">
              <a16:creationId xmlns:a16="http://schemas.microsoft.com/office/drawing/2014/main" id="{67A7C364-4BF3-42F8-A3B1-F45C15266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21</xdr:row>
      <xdr:rowOff>19050</xdr:rowOff>
    </xdr:from>
    <xdr:to>
      <xdr:col>14</xdr:col>
      <xdr:colOff>180975</xdr:colOff>
      <xdr:row>35</xdr:row>
      <xdr:rowOff>176213</xdr:rowOff>
    </xdr:to>
    <xdr:graphicFrame macro="">
      <xdr:nvGraphicFramePr>
        <xdr:cNvPr id="4" name="Chart 3">
          <a:extLst>
            <a:ext uri="{FF2B5EF4-FFF2-40B4-BE49-F238E27FC236}">
              <a16:creationId xmlns:a16="http://schemas.microsoft.com/office/drawing/2014/main" id="{0E068EAD-9647-4563-980B-B40E8D9EE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38100</xdr:colOff>
      <xdr:row>37</xdr:row>
      <xdr:rowOff>19050</xdr:rowOff>
    </xdr:from>
    <xdr:to>
      <xdr:col>14</xdr:col>
      <xdr:colOff>180975</xdr:colOff>
      <xdr:row>53</xdr:row>
      <xdr:rowOff>176213</xdr:rowOff>
    </xdr:to>
    <xdr:graphicFrame macro="">
      <xdr:nvGraphicFramePr>
        <xdr:cNvPr id="5" name="Chart 4">
          <a:extLst>
            <a:ext uri="{FF2B5EF4-FFF2-40B4-BE49-F238E27FC236}">
              <a16:creationId xmlns:a16="http://schemas.microsoft.com/office/drawing/2014/main" id="{F869B2BC-B301-4C97-9210-FA6B36F0F3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38100</xdr:colOff>
      <xdr:row>55</xdr:row>
      <xdr:rowOff>38100</xdr:rowOff>
    </xdr:from>
    <xdr:to>
      <xdr:col>14</xdr:col>
      <xdr:colOff>180975</xdr:colOff>
      <xdr:row>72</xdr:row>
      <xdr:rowOff>4763</xdr:rowOff>
    </xdr:to>
    <xdr:graphicFrame macro="">
      <xdr:nvGraphicFramePr>
        <xdr:cNvPr id="6" name="Chart 5">
          <a:extLst>
            <a:ext uri="{FF2B5EF4-FFF2-40B4-BE49-F238E27FC236}">
              <a16:creationId xmlns:a16="http://schemas.microsoft.com/office/drawing/2014/main" id="{46AEBE63-5206-411E-B290-4917EE0615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38099</xdr:colOff>
      <xdr:row>74</xdr:row>
      <xdr:rowOff>57150</xdr:rowOff>
    </xdr:from>
    <xdr:to>
      <xdr:col>14</xdr:col>
      <xdr:colOff>23812</xdr:colOff>
      <xdr:row>90</xdr:row>
      <xdr:rowOff>18098</xdr:rowOff>
    </xdr:to>
    <xdr:graphicFrame macro="">
      <xdr:nvGraphicFramePr>
        <xdr:cNvPr id="7" name="Chart 6">
          <a:extLst>
            <a:ext uri="{FF2B5EF4-FFF2-40B4-BE49-F238E27FC236}">
              <a16:creationId xmlns:a16="http://schemas.microsoft.com/office/drawing/2014/main" id="{D3FCC42E-22DE-4B44-AFB9-E7E82462A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41C61-0CDB-4936-89D0-08A89A1C705F}">
  <dimension ref="B2:Q35"/>
  <sheetViews>
    <sheetView tabSelected="1" workbookViewId="0"/>
  </sheetViews>
  <sheetFormatPr defaultColWidth="9.140625" defaultRowHeight="15"/>
  <cols>
    <col min="1" max="1" width="8.140625" style="33" customWidth="1"/>
    <col min="2" max="2" width="29.28515625" style="33" customWidth="1"/>
    <col min="3" max="3" width="32.85546875" style="33" customWidth="1"/>
    <col min="4" max="4" width="45" style="33" customWidth="1"/>
    <col min="5" max="5" width="44.140625" style="33" customWidth="1"/>
    <col min="6" max="16384" width="9.140625" style="33"/>
  </cols>
  <sheetData>
    <row r="2" spans="2:17">
      <c r="D2" s="34" t="s">
        <v>0</v>
      </c>
    </row>
    <row r="3" spans="2:17">
      <c r="D3" s="35" t="s">
        <v>1</v>
      </c>
    </row>
    <row r="8" spans="2:17" s="36" customFormat="1"/>
    <row r="9" spans="2:17" ht="15.75" thickBot="1"/>
    <row r="10" spans="2:17">
      <c r="B10" s="146" t="s">
        <v>2</v>
      </c>
      <c r="C10" s="147"/>
      <c r="D10" s="147"/>
      <c r="E10" s="144"/>
      <c r="F10" s="37"/>
      <c r="G10" s="37"/>
      <c r="H10" s="37"/>
      <c r="I10" s="37"/>
      <c r="J10" s="37"/>
      <c r="K10" s="37"/>
      <c r="L10" s="37"/>
      <c r="M10" s="37"/>
      <c r="N10" s="37"/>
      <c r="O10" s="37"/>
      <c r="P10" s="37"/>
      <c r="Q10" s="37"/>
    </row>
    <row r="11" spans="2:17" ht="15" customHeight="1">
      <c r="B11" s="148" t="s">
        <v>3</v>
      </c>
      <c r="C11" s="145"/>
      <c r="D11" s="145"/>
      <c r="E11" s="149"/>
      <c r="F11" s="37"/>
      <c r="G11" s="37"/>
      <c r="H11" s="37"/>
      <c r="I11" s="37"/>
      <c r="J11" s="37"/>
      <c r="K11" s="37"/>
      <c r="L11" s="37"/>
      <c r="M11" s="37"/>
      <c r="N11" s="37"/>
      <c r="O11" s="37"/>
      <c r="P11" s="37"/>
      <c r="Q11" s="37"/>
    </row>
    <row r="12" spans="2:17" ht="30" customHeight="1">
      <c r="B12" s="148" t="s">
        <v>4</v>
      </c>
      <c r="C12" s="145"/>
      <c r="D12" s="145"/>
      <c r="E12" s="149"/>
      <c r="F12" s="37"/>
      <c r="G12" s="37"/>
      <c r="H12" s="37"/>
      <c r="I12" s="37"/>
      <c r="J12" s="37"/>
      <c r="K12" s="37"/>
      <c r="L12" s="37"/>
      <c r="M12" s="37"/>
      <c r="N12" s="37"/>
      <c r="O12" s="37"/>
      <c r="P12" s="37"/>
      <c r="Q12" s="37"/>
    </row>
    <row r="13" spans="2:17" ht="15" customHeight="1" thickBot="1">
      <c r="B13" s="150" t="s">
        <v>5</v>
      </c>
      <c r="C13" s="151"/>
      <c r="D13" s="151"/>
      <c r="E13" s="152"/>
      <c r="F13" s="38"/>
      <c r="G13" s="37"/>
      <c r="H13" s="37"/>
      <c r="I13" s="37"/>
      <c r="J13" s="37"/>
      <c r="K13" s="37"/>
      <c r="L13" s="37"/>
      <c r="M13" s="37"/>
      <c r="N13" s="37"/>
      <c r="O13" s="37"/>
      <c r="P13" s="37"/>
      <c r="Q13" s="37"/>
    </row>
    <row r="14" spans="2:17">
      <c r="B14" s="39"/>
      <c r="C14" s="39"/>
      <c r="D14" s="39"/>
      <c r="E14" s="39"/>
      <c r="F14" s="39"/>
      <c r="G14" s="39"/>
      <c r="H14" s="39"/>
      <c r="I14" s="39"/>
      <c r="J14" s="39"/>
      <c r="K14" s="39"/>
      <c r="L14" s="39"/>
      <c r="M14" s="39"/>
      <c r="N14" s="39"/>
      <c r="O14" s="39"/>
      <c r="P14" s="39"/>
      <c r="Q14" s="39"/>
    </row>
    <row r="15" spans="2:17">
      <c r="B15" s="40" t="s">
        <v>6</v>
      </c>
      <c r="C15" s="39"/>
      <c r="D15" s="39"/>
      <c r="E15" s="39"/>
      <c r="F15" s="39"/>
      <c r="G15" s="39"/>
      <c r="H15" s="39"/>
      <c r="I15" s="39"/>
      <c r="J15" s="39"/>
      <c r="K15" s="39"/>
      <c r="L15" s="39"/>
      <c r="M15" s="39"/>
      <c r="N15" s="39"/>
      <c r="O15" s="39"/>
      <c r="P15" s="39"/>
      <c r="Q15" s="39"/>
    </row>
    <row r="16" spans="2:17">
      <c r="B16" s="41" t="s">
        <v>7</v>
      </c>
      <c r="C16" s="145" t="s">
        <v>8</v>
      </c>
      <c r="D16" s="145"/>
      <c r="E16" s="39"/>
      <c r="F16" s="39"/>
      <c r="G16" s="39"/>
      <c r="H16" s="39"/>
      <c r="I16" s="39"/>
      <c r="J16" s="39"/>
      <c r="K16" s="39"/>
      <c r="L16" s="39"/>
      <c r="M16" s="39"/>
      <c r="N16" s="39"/>
      <c r="O16" s="39"/>
      <c r="P16" s="39"/>
      <c r="Q16" s="39"/>
    </row>
    <row r="17" spans="2:17">
      <c r="B17" s="41" t="s">
        <v>9</v>
      </c>
      <c r="C17" s="145" t="s">
        <v>10</v>
      </c>
      <c r="D17" s="145"/>
      <c r="E17" s="39"/>
      <c r="F17" s="39"/>
      <c r="G17" s="39"/>
      <c r="H17" s="39"/>
      <c r="I17" s="39"/>
      <c r="J17" s="39"/>
      <c r="K17" s="39"/>
      <c r="L17" s="39"/>
      <c r="M17" s="39"/>
      <c r="N17" s="39"/>
      <c r="O17" s="39"/>
      <c r="P17" s="39"/>
      <c r="Q17" s="39"/>
    </row>
    <row r="18" spans="2:17">
      <c r="B18" s="42" t="s">
        <v>11</v>
      </c>
      <c r="C18" s="33" t="s">
        <v>12</v>
      </c>
    </row>
    <row r="19" spans="2:17">
      <c r="B19" s="41" t="s">
        <v>13</v>
      </c>
      <c r="C19" s="33" t="s">
        <v>14</v>
      </c>
    </row>
    <row r="20" spans="2:17">
      <c r="B20" s="41"/>
    </row>
    <row r="21" spans="2:17">
      <c r="B21" s="4" t="s">
        <v>15</v>
      </c>
    </row>
    <row r="22" spans="2:17">
      <c r="B22" s="33" t="s">
        <v>16</v>
      </c>
    </row>
    <row r="23" spans="2:17" ht="15.75" thickBot="1">
      <c r="B23" s="4" t="s">
        <v>17</v>
      </c>
      <c r="C23" s="43" t="s">
        <v>18</v>
      </c>
      <c r="D23" s="43" t="s">
        <v>19</v>
      </c>
      <c r="E23" s="43" t="s">
        <v>20</v>
      </c>
    </row>
    <row r="24" spans="2:17">
      <c r="B24" s="130" t="s">
        <v>21</v>
      </c>
      <c r="C24" s="132" t="s">
        <v>21</v>
      </c>
      <c r="D24" s="138" t="s">
        <v>22</v>
      </c>
      <c r="E24" s="134" t="s">
        <v>23</v>
      </c>
    </row>
    <row r="25" spans="2:17">
      <c r="B25" s="131" t="s">
        <v>24</v>
      </c>
      <c r="C25" s="133" t="s">
        <v>24</v>
      </c>
      <c r="D25" s="139" t="s">
        <v>22</v>
      </c>
      <c r="E25" s="135" t="s">
        <v>23</v>
      </c>
    </row>
    <row r="26" spans="2:17" ht="30">
      <c r="B26" s="131" t="s">
        <v>25</v>
      </c>
      <c r="C26" s="133" t="s">
        <v>24</v>
      </c>
      <c r="D26" s="139" t="s">
        <v>22</v>
      </c>
      <c r="E26" s="136" t="s">
        <v>26</v>
      </c>
    </row>
    <row r="27" spans="2:17" ht="30">
      <c r="B27" s="131" t="s">
        <v>27</v>
      </c>
      <c r="C27" s="133" t="s">
        <v>24</v>
      </c>
      <c r="D27" s="139" t="s">
        <v>28</v>
      </c>
      <c r="E27" s="135" t="s">
        <v>23</v>
      </c>
    </row>
    <row r="28" spans="2:17" ht="30">
      <c r="B28" s="131" t="s">
        <v>29</v>
      </c>
      <c r="C28" s="133" t="s">
        <v>24</v>
      </c>
      <c r="D28" s="139" t="s">
        <v>30</v>
      </c>
      <c r="E28" s="135" t="s">
        <v>23</v>
      </c>
    </row>
    <row r="29" spans="2:17" ht="30.75" thickBot="1">
      <c r="B29" s="140" t="s">
        <v>31</v>
      </c>
      <c r="C29" s="141" t="s">
        <v>32</v>
      </c>
      <c r="D29" s="142" t="s">
        <v>22</v>
      </c>
      <c r="E29" s="137" t="s">
        <v>23</v>
      </c>
    </row>
    <row r="30" spans="2:17">
      <c r="B30" s="76"/>
      <c r="C30" s="77"/>
      <c r="D30" s="78"/>
    </row>
    <row r="31" spans="2:17">
      <c r="B31" s="79" t="s">
        <v>33</v>
      </c>
      <c r="C31" s="77"/>
      <c r="D31" s="78"/>
    </row>
    <row r="32" spans="2:17">
      <c r="B32" s="82" t="s">
        <v>34</v>
      </c>
      <c r="C32" s="77" t="s">
        <v>35</v>
      </c>
      <c r="D32" s="78"/>
    </row>
    <row r="33" spans="2:4">
      <c r="B33" s="82" t="s">
        <v>36</v>
      </c>
      <c r="C33" s="77" t="s">
        <v>37</v>
      </c>
      <c r="D33" s="78"/>
    </row>
    <row r="34" spans="2:4">
      <c r="B34" s="83" t="s">
        <v>38</v>
      </c>
      <c r="C34" s="81" t="s">
        <v>39</v>
      </c>
      <c r="D34" s="80"/>
    </row>
    <row r="35" spans="2:4">
      <c r="B35" s="83" t="s">
        <v>40</v>
      </c>
      <c r="C35" s="81" t="s">
        <v>41</v>
      </c>
      <c r="D35" s="80"/>
    </row>
  </sheetData>
  <mergeCells count="6">
    <mergeCell ref="C17:D17"/>
    <mergeCell ref="C16:D16"/>
    <mergeCell ref="B10:D10"/>
    <mergeCell ref="B11:E11"/>
    <mergeCell ref="B12:E12"/>
    <mergeCell ref="B13:E13"/>
  </mergeCells>
  <hyperlinks>
    <hyperlink ref="B16" location="'Fuel &amp; Emissions pricing'!A1" display="Fuel prices" xr:uid="{616F868D-AB53-44A0-86E5-4D3DBACFF880}"/>
    <hyperlink ref="B18" location="Demand!A1" display="Demand inputs" xr:uid="{AA8E6D43-6D47-430E-AFA1-552A46D5722E}"/>
    <hyperlink ref="B19" location="'Generation stack'!A1" display="Generation stack" xr:uid="{D174B10B-4B9B-43A7-BC62-172CE59FC362}"/>
    <hyperlink ref="B17" location="'Fuel &amp; Emissions pricing'!A1" display="Emissions price paths" xr:uid="{60B7B1B1-5393-4AA2-A9DA-626049A26212}"/>
    <hyperlink ref="B32" location="Build!A1" display="Build" xr:uid="{F62DE61C-AA85-486B-87C5-454DFFB92181}"/>
    <hyperlink ref="B33" location="'Scenario results'!A1" display="Demonstration path scenarios" xr:uid="{CA18B9DC-F4CE-45D2-8871-FFACE8195819}"/>
    <hyperlink ref="B34" location="'Raw data'!A1" display="Raw data" xr:uid="{3FB1225F-5292-41B7-A368-68894247D730}"/>
    <hyperlink ref="B35" location="Chart!A1" display="Chart" xr:uid="{BAD9C5B1-C474-460D-BCCC-747467AA62CC}"/>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B118-2CDF-4CA6-AE08-81CABBA49266}">
  <sheetPr>
    <tabColor theme="8" tint="0.79998168889431442"/>
  </sheetPr>
  <dimension ref="A1:AE151"/>
  <sheetViews>
    <sheetView zoomScale="80" zoomScaleNormal="80" workbookViewId="0">
      <pane xSplit="3" ySplit="1" topLeftCell="D2" activePane="bottomRight" state="frozen"/>
      <selection pane="bottomRight"/>
      <selection pane="bottomLeft" activeCell="A2" sqref="A2"/>
      <selection pane="topRight" activeCell="D1" sqref="D1"/>
    </sheetView>
  </sheetViews>
  <sheetFormatPr defaultRowHeight="15"/>
  <cols>
    <col min="1" max="1" width="52" bestFit="1" customWidth="1"/>
    <col min="2" max="2" width="23.85546875" bestFit="1" customWidth="1"/>
    <col min="5" max="5" width="14.42578125" bestFit="1" customWidth="1"/>
    <col min="6" max="6" width="10.140625" bestFit="1" customWidth="1"/>
  </cols>
  <sheetData>
    <row r="1" spans="1:31">
      <c r="A1" s="4" t="s">
        <v>17</v>
      </c>
      <c r="B1" s="4" t="s">
        <v>251</v>
      </c>
      <c r="C1" s="4" t="s">
        <v>252</v>
      </c>
      <c r="D1" s="4">
        <v>2023</v>
      </c>
      <c r="E1" s="4">
        <v>2024</v>
      </c>
      <c r="F1" s="4">
        <v>2025</v>
      </c>
      <c r="G1" s="4">
        <v>2026</v>
      </c>
      <c r="H1" s="4">
        <v>2027</v>
      </c>
      <c r="I1" s="4">
        <v>2028</v>
      </c>
      <c r="J1" s="4">
        <v>2029</v>
      </c>
      <c r="K1" s="4">
        <v>2030</v>
      </c>
      <c r="L1" s="4">
        <v>2031</v>
      </c>
      <c r="M1" s="4">
        <v>2032</v>
      </c>
      <c r="N1" s="4">
        <v>2033</v>
      </c>
      <c r="O1" s="4">
        <v>2034</v>
      </c>
      <c r="P1" s="4">
        <v>2035</v>
      </c>
      <c r="Q1" s="4">
        <v>2036</v>
      </c>
      <c r="R1" s="4">
        <v>2037</v>
      </c>
      <c r="S1" s="4">
        <v>2038</v>
      </c>
      <c r="T1" s="4">
        <v>2039</v>
      </c>
      <c r="U1" s="4">
        <v>2040</v>
      </c>
      <c r="V1" s="4">
        <v>2041</v>
      </c>
      <c r="W1" s="4">
        <v>2042</v>
      </c>
      <c r="X1" s="4">
        <v>2043</v>
      </c>
      <c r="Y1" s="4">
        <v>2044</v>
      </c>
      <c r="Z1" s="4">
        <v>2045</v>
      </c>
      <c r="AA1" s="4">
        <v>2046</v>
      </c>
      <c r="AB1" s="4">
        <v>2047</v>
      </c>
      <c r="AC1" s="4">
        <v>2048</v>
      </c>
      <c r="AD1" s="4">
        <v>2049</v>
      </c>
      <c r="AE1" s="4">
        <v>2050</v>
      </c>
    </row>
    <row r="2" spans="1:31">
      <c r="A2" t="s">
        <v>21</v>
      </c>
      <c r="B2" t="s">
        <v>229</v>
      </c>
      <c r="C2" t="s">
        <v>230</v>
      </c>
      <c r="D2" s="26">
        <v>47.29576204301074</v>
      </c>
      <c r="E2" s="26">
        <v>4134.5400508602152</v>
      </c>
      <c r="F2" s="26">
        <v>2486.0950710752682</v>
      </c>
      <c r="G2" s="26">
        <v>2201.2539123655906</v>
      </c>
      <c r="H2" s="26">
        <v>1955.2286573118279</v>
      </c>
      <c r="I2" s="26">
        <v>1679.2373936559131</v>
      </c>
      <c r="J2" s="26">
        <v>1298.326929677419</v>
      </c>
      <c r="K2" s="26">
        <v>1204.0498579569894</v>
      </c>
      <c r="L2" s="26">
        <v>1082.187626989248</v>
      </c>
      <c r="M2" s="26">
        <v>458.37478688172035</v>
      </c>
      <c r="N2" s="26">
        <v>431.49828645161307</v>
      </c>
      <c r="O2" s="26">
        <v>416.32462301075265</v>
      </c>
      <c r="P2" s="26">
        <v>398.91028322580632</v>
      </c>
      <c r="Q2" s="26">
        <v>395.88309290322564</v>
      </c>
      <c r="R2" s="26">
        <v>0</v>
      </c>
      <c r="S2" s="26">
        <v>0</v>
      </c>
      <c r="T2" s="26">
        <v>0</v>
      </c>
      <c r="U2" s="26">
        <v>0</v>
      </c>
      <c r="V2" s="26">
        <v>0</v>
      </c>
      <c r="W2" s="26">
        <v>0</v>
      </c>
      <c r="X2" s="26">
        <v>0</v>
      </c>
      <c r="Y2" s="26">
        <v>0</v>
      </c>
      <c r="Z2" s="26">
        <v>0</v>
      </c>
      <c r="AA2" s="26">
        <v>0</v>
      </c>
      <c r="AB2" s="26">
        <v>0</v>
      </c>
      <c r="AC2" s="26">
        <v>0</v>
      </c>
      <c r="AD2" s="26">
        <v>0</v>
      </c>
      <c r="AE2" s="26">
        <v>0</v>
      </c>
    </row>
    <row r="3" spans="1:31">
      <c r="A3" t="s">
        <v>21</v>
      </c>
      <c r="B3" t="s">
        <v>229</v>
      </c>
      <c r="C3" t="s">
        <v>231</v>
      </c>
      <c r="D3" s="26">
        <v>215.99160032258055</v>
      </c>
      <c r="E3" s="26">
        <v>724.9292721505376</v>
      </c>
      <c r="F3" s="26">
        <v>565.11582451612901</v>
      </c>
      <c r="G3" s="26">
        <v>315.54605849462382</v>
      </c>
      <c r="H3" s="26">
        <v>242.28904698924728</v>
      </c>
      <c r="I3" s="26">
        <v>212.8992196774193</v>
      </c>
      <c r="J3" s="26">
        <v>172.14628677419358</v>
      </c>
      <c r="K3" s="26">
        <v>146.07760075268814</v>
      </c>
      <c r="L3" s="26">
        <v>142.41319645161286</v>
      </c>
      <c r="M3" s="26">
        <v>218.11591548387094</v>
      </c>
      <c r="N3" s="26">
        <v>162.41171537634403</v>
      </c>
      <c r="O3" s="26">
        <v>127.21612086021501</v>
      </c>
      <c r="P3" s="26">
        <v>114.44715064516127</v>
      </c>
      <c r="Q3" s="26">
        <v>110.01210795698923</v>
      </c>
      <c r="R3" s="26">
        <v>161.2030493548387</v>
      </c>
      <c r="S3" s="26">
        <v>156.97984537634412</v>
      </c>
      <c r="T3" s="26">
        <v>125.90688720430107</v>
      </c>
      <c r="U3" s="26">
        <v>128.64476526881717</v>
      </c>
      <c r="V3" s="26">
        <v>127.11487827956996</v>
      </c>
      <c r="W3" s="26">
        <v>125.02134655913976</v>
      </c>
      <c r="X3" s="26">
        <v>126.74515526881723</v>
      </c>
      <c r="Y3" s="26">
        <v>134.90114903225808</v>
      </c>
      <c r="Z3" s="26">
        <v>135.65174645161289</v>
      </c>
      <c r="AA3" s="26">
        <v>126.96104021505374</v>
      </c>
      <c r="AB3" s="26">
        <v>127.70637032258064</v>
      </c>
      <c r="AC3" s="26">
        <v>139.08092698924727</v>
      </c>
      <c r="AD3" s="26">
        <v>134.09032279569891</v>
      </c>
      <c r="AE3" s="26">
        <v>136.35684236559135</v>
      </c>
    </row>
    <row r="4" spans="1:31">
      <c r="A4" t="s">
        <v>21</v>
      </c>
      <c r="B4" t="s">
        <v>229</v>
      </c>
      <c r="C4" t="s">
        <v>68</v>
      </c>
      <c r="D4" s="26">
        <v>319.60954494623655</v>
      </c>
      <c r="E4" s="26">
        <v>4098.2383035483881</v>
      </c>
      <c r="F4" s="26">
        <v>4508.4089935483871</v>
      </c>
      <c r="G4" s="26">
        <v>4544.8280761290325</v>
      </c>
      <c r="H4" s="26">
        <v>4901.2250312903225</v>
      </c>
      <c r="I4" s="26">
        <v>5210.3008517204298</v>
      </c>
      <c r="J4" s="26">
        <v>5985.0263586021501</v>
      </c>
      <c r="K4" s="26">
        <v>6583.7975361290319</v>
      </c>
      <c r="L4" s="26">
        <v>6983.6093146236553</v>
      </c>
      <c r="M4" s="26">
        <v>7006.934794408603</v>
      </c>
      <c r="N4" s="26">
        <v>7084.1198689247303</v>
      </c>
      <c r="O4" s="26">
        <v>7568.0039118279565</v>
      </c>
      <c r="P4" s="26">
        <v>8305.59242064516</v>
      </c>
      <c r="Q4" s="26">
        <v>8591.5696910752667</v>
      </c>
      <c r="R4" s="26">
        <v>8926.7279648387084</v>
      </c>
      <c r="S4" s="26">
        <v>9245.0229574193545</v>
      </c>
      <c r="T4" s="26">
        <v>9880.4874793548388</v>
      </c>
      <c r="U4" s="26">
        <v>10420.96521645161</v>
      </c>
      <c r="V4" s="26">
        <v>10782.418931075272</v>
      </c>
      <c r="W4" s="26">
        <v>11298.890433010751</v>
      </c>
      <c r="X4" s="26">
        <v>11781.707635053763</v>
      </c>
      <c r="Y4" s="26">
        <v>12087.117200107525</v>
      </c>
      <c r="Z4" s="26">
        <v>12126.096465913977</v>
      </c>
      <c r="AA4" s="26">
        <v>12841.87631344086</v>
      </c>
      <c r="AB4" s="26">
        <v>13492.504176666664</v>
      </c>
      <c r="AC4" s="26">
        <v>13553.447087634413</v>
      </c>
      <c r="AD4" s="26">
        <v>13507.957442150539</v>
      </c>
      <c r="AE4" s="26">
        <v>13526.444114838714</v>
      </c>
    </row>
    <row r="5" spans="1:31">
      <c r="A5" t="s">
        <v>21</v>
      </c>
      <c r="B5" t="s">
        <v>229</v>
      </c>
      <c r="C5" t="s">
        <v>72</v>
      </c>
      <c r="D5" s="26">
        <v>2026.3716512903231</v>
      </c>
      <c r="E5" s="26">
        <v>24217.581428817201</v>
      </c>
      <c r="F5" s="26">
        <v>24202.072931397848</v>
      </c>
      <c r="G5" s="26">
        <v>24171.537868279571</v>
      </c>
      <c r="H5" s="26">
        <v>23966.702511720425</v>
      </c>
      <c r="I5" s="26">
        <v>24157.460485806449</v>
      </c>
      <c r="J5" s="26">
        <v>23813.194182903229</v>
      </c>
      <c r="K5" s="26">
        <v>23740.486986881722</v>
      </c>
      <c r="L5" s="26">
        <v>23754.518652365587</v>
      </c>
      <c r="M5" s="26">
        <v>23818.981025698926</v>
      </c>
      <c r="N5" s="26">
        <v>23733.297617096778</v>
      </c>
      <c r="O5" s="26">
        <v>23660.081751827955</v>
      </c>
      <c r="P5" s="26">
        <v>23568.000635376338</v>
      </c>
      <c r="Q5" s="26">
        <v>23599.439306021504</v>
      </c>
      <c r="R5" s="26">
        <v>23371.980118172043</v>
      </c>
      <c r="S5" s="26">
        <v>23462.390945483869</v>
      </c>
      <c r="T5" s="26">
        <v>23313.716813010757</v>
      </c>
      <c r="U5" s="26">
        <v>23532.126062903229</v>
      </c>
      <c r="V5" s="26">
        <v>23423.494651290319</v>
      </c>
      <c r="W5" s="26">
        <v>23388.07121516129</v>
      </c>
      <c r="X5" s="26">
        <v>23339.455980967741</v>
      </c>
      <c r="Y5" s="26">
        <v>23260.809675053766</v>
      </c>
      <c r="Z5" s="26">
        <v>23297.85571107527</v>
      </c>
      <c r="AA5" s="26">
        <v>23186.590092580642</v>
      </c>
      <c r="AB5" s="26">
        <v>23144.24589655914</v>
      </c>
      <c r="AC5" s="26">
        <v>23262.454051075259</v>
      </c>
      <c r="AD5" s="26">
        <v>23426.46661967742</v>
      </c>
      <c r="AE5" s="26">
        <v>23470.429897741938</v>
      </c>
    </row>
    <row r="6" spans="1:31">
      <c r="A6" t="s">
        <v>21</v>
      </c>
      <c r="B6" t="s">
        <v>229</v>
      </c>
      <c r="C6" t="s">
        <v>71</v>
      </c>
      <c r="D6" s="26">
        <v>673.48829999999998</v>
      </c>
      <c r="E6" s="26">
        <v>8184.6567699999978</v>
      </c>
      <c r="F6" s="26">
        <v>9717.286270000006</v>
      </c>
      <c r="G6" s="26">
        <v>9861.5024700000104</v>
      </c>
      <c r="H6" s="26">
        <v>10049.522160000008</v>
      </c>
      <c r="I6" s="26">
        <v>10321.804009999996</v>
      </c>
      <c r="J6" s="26">
        <v>10294.883840000008</v>
      </c>
      <c r="K6" s="26">
        <v>10298.49013</v>
      </c>
      <c r="L6" s="26">
        <v>10292.48609</v>
      </c>
      <c r="M6" s="26">
        <v>11065.8557</v>
      </c>
      <c r="N6" s="26">
        <v>11678.730249999995</v>
      </c>
      <c r="O6" s="26">
        <v>11720.29099</v>
      </c>
      <c r="P6" s="26">
        <v>11721.482870000007</v>
      </c>
      <c r="Q6" s="26">
        <v>12105.506349999998</v>
      </c>
      <c r="R6" s="26">
        <v>12573.685070000005</v>
      </c>
      <c r="S6" s="26">
        <v>12895.603150000004</v>
      </c>
      <c r="T6" s="26">
        <v>12896.504629999999</v>
      </c>
      <c r="U6" s="26">
        <v>12933.148549999996</v>
      </c>
      <c r="V6" s="26">
        <v>13299.535309999999</v>
      </c>
      <c r="W6" s="26">
        <v>13580.617890000003</v>
      </c>
      <c r="X6" s="26">
        <v>13580.990069999998</v>
      </c>
      <c r="Y6" s="26">
        <v>13618.351740000002</v>
      </c>
      <c r="Z6" s="26">
        <v>13581.964540000003</v>
      </c>
      <c r="AA6" s="26">
        <v>13583.156420000008</v>
      </c>
      <c r="AB6" s="26">
        <v>13586.705640000002</v>
      </c>
      <c r="AC6" s="26">
        <v>13617.559260000002</v>
      </c>
      <c r="AD6" s="26">
        <v>13580.736490000008</v>
      </c>
      <c r="AE6" s="26">
        <v>13581.53595</v>
      </c>
    </row>
    <row r="7" spans="1:31">
      <c r="A7" t="s">
        <v>21</v>
      </c>
      <c r="B7" t="s">
        <v>229</v>
      </c>
      <c r="C7" t="s">
        <v>232</v>
      </c>
      <c r="D7" s="26">
        <v>145.61165666666668</v>
      </c>
      <c r="E7" s="26">
        <v>1121.7973286021506</v>
      </c>
      <c r="F7" s="26">
        <v>1208.0783778494624</v>
      </c>
      <c r="G7" s="26">
        <v>880.96493451612912</v>
      </c>
      <c r="H7" s="26">
        <v>700.30657419354827</v>
      </c>
      <c r="I7" s="26">
        <v>644.34745752688173</v>
      </c>
      <c r="J7" s="26">
        <v>612.84122075268829</v>
      </c>
      <c r="K7" s="26">
        <v>537.35574430107533</v>
      </c>
      <c r="L7" s="26">
        <v>531.5669008602149</v>
      </c>
      <c r="M7" s="26">
        <v>759.20460655913985</v>
      </c>
      <c r="N7" s="26">
        <v>713.96384655913971</v>
      </c>
      <c r="O7" s="26">
        <v>670.55343462365602</v>
      </c>
      <c r="P7" s="26">
        <v>651.85948817204303</v>
      </c>
      <c r="Q7" s="26">
        <v>653.44903247311856</v>
      </c>
      <c r="R7" s="26">
        <v>888.30283290322564</v>
      </c>
      <c r="S7" s="26">
        <v>881.38178989247308</v>
      </c>
      <c r="T7" s="26">
        <v>795.31035698924734</v>
      </c>
      <c r="U7" s="26">
        <v>804.45020344086004</v>
      </c>
      <c r="V7" s="26">
        <v>810.96189548387076</v>
      </c>
      <c r="W7" s="26">
        <v>798.92443204301082</v>
      </c>
      <c r="X7" s="26">
        <v>804.28128236559144</v>
      </c>
      <c r="Y7" s="26">
        <v>819.03617731182817</v>
      </c>
      <c r="Z7" s="26">
        <v>811.55940182795689</v>
      </c>
      <c r="AA7" s="26">
        <v>810.00803010752702</v>
      </c>
      <c r="AB7" s="26">
        <v>803.62754333333328</v>
      </c>
      <c r="AC7" s="26">
        <v>838.76658440860228</v>
      </c>
      <c r="AD7" s="26">
        <v>844.16261526881738</v>
      </c>
      <c r="AE7" s="26">
        <v>849.59038161290323</v>
      </c>
    </row>
    <row r="8" spans="1:31">
      <c r="A8" t="s">
        <v>21</v>
      </c>
      <c r="B8" t="s">
        <v>229</v>
      </c>
      <c r="C8" t="s">
        <v>233</v>
      </c>
      <c r="D8" s="26">
        <v>7.0577854838709682</v>
      </c>
      <c r="E8" s="26">
        <v>103.96218010752689</v>
      </c>
      <c r="F8" s="26">
        <v>341.6549903225806</v>
      </c>
      <c r="G8" s="26">
        <v>1217.6412774193548</v>
      </c>
      <c r="H8" s="26">
        <v>1800.1150901075262</v>
      </c>
      <c r="I8" s="26">
        <v>1977.5288466666666</v>
      </c>
      <c r="J8" s="26">
        <v>2080.7786392473117</v>
      </c>
      <c r="K8" s="26">
        <v>2244.9774395698923</v>
      </c>
      <c r="L8" s="26">
        <v>2492.5172666666667</v>
      </c>
      <c r="M8" s="26">
        <v>2629.4967472043004</v>
      </c>
      <c r="N8" s="26">
        <v>2650.9734259139782</v>
      </c>
      <c r="O8" s="26">
        <v>2937.8366389247312</v>
      </c>
      <c r="P8" s="26">
        <v>3041.4179282795699</v>
      </c>
      <c r="Q8" s="26">
        <v>3274.1248183870966</v>
      </c>
      <c r="R8" s="26">
        <v>3486.8064524731185</v>
      </c>
      <c r="S8" s="26">
        <v>3468.883555806452</v>
      </c>
      <c r="T8" s="26">
        <v>3447.6351101075265</v>
      </c>
      <c r="U8" s="26">
        <v>3443.9034259139785</v>
      </c>
      <c r="V8" s="26">
        <v>3408.6886395698925</v>
      </c>
      <c r="W8" s="26">
        <v>3386.6197432258068</v>
      </c>
      <c r="X8" s="26">
        <v>3572.4635211827954</v>
      </c>
      <c r="Y8" s="26">
        <v>3971.7919186021504</v>
      </c>
      <c r="Z8" s="26">
        <v>4398.4543504301073</v>
      </c>
      <c r="AA8" s="26">
        <v>4368.372137849462</v>
      </c>
      <c r="AB8" s="26">
        <v>4344.6133762365589</v>
      </c>
      <c r="AC8" s="26">
        <v>4742.0292318279562</v>
      </c>
      <c r="AD8" s="26">
        <v>4982.2448550537638</v>
      </c>
      <c r="AE8" s="26">
        <v>5394.2547036559145</v>
      </c>
    </row>
    <row r="9" spans="1:31">
      <c r="A9" t="s">
        <v>21</v>
      </c>
      <c r="B9" t="s">
        <v>229</v>
      </c>
      <c r="C9" t="s">
        <v>234</v>
      </c>
      <c r="D9" s="26">
        <v>9.8644623655913963E-2</v>
      </c>
      <c r="E9" s="26">
        <v>14.10044311827957</v>
      </c>
      <c r="F9" s="26">
        <v>11.212446344086022</v>
      </c>
      <c r="G9" s="26">
        <v>6.534739139784949</v>
      </c>
      <c r="H9" s="26">
        <v>7.3802040860215063</v>
      </c>
      <c r="I9" s="26">
        <v>8.0983675268817237</v>
      </c>
      <c r="J9" s="26">
        <v>8.725528172043008</v>
      </c>
      <c r="K9" s="26">
        <v>9.3257303225806467</v>
      </c>
      <c r="L9" s="26">
        <v>9.3919238709677391</v>
      </c>
      <c r="M9" s="26">
        <v>12.086804086021505</v>
      </c>
      <c r="N9" s="26">
        <v>9.3857716129032287</v>
      </c>
      <c r="O9" s="26">
        <v>10.533672795698923</v>
      </c>
      <c r="P9" s="26">
        <v>11.605775053763448</v>
      </c>
      <c r="Q9" s="26">
        <v>11.222243010752686</v>
      </c>
      <c r="R9" s="26">
        <v>9.6480605376344073</v>
      </c>
      <c r="S9" s="26">
        <v>10.803922795698927</v>
      </c>
      <c r="T9" s="26">
        <v>9.601075483870968</v>
      </c>
      <c r="U9" s="26">
        <v>10.635770322580642</v>
      </c>
      <c r="V9" s="26">
        <v>11.188080752688169</v>
      </c>
      <c r="W9" s="26">
        <v>10.697616021505375</v>
      </c>
      <c r="X9" s="26">
        <v>12.176383763440857</v>
      </c>
      <c r="Y9" s="26">
        <v>14.262815698924729</v>
      </c>
      <c r="Z9" s="26">
        <v>14.102528602150537</v>
      </c>
      <c r="AA9" s="26">
        <v>16.536050645161293</v>
      </c>
      <c r="AB9" s="26">
        <v>17.8376469892473</v>
      </c>
      <c r="AC9" s="26">
        <v>19.53710720430108</v>
      </c>
      <c r="AD9" s="26">
        <v>19.611192150537629</v>
      </c>
      <c r="AE9" s="26">
        <v>20.910300860215056</v>
      </c>
    </row>
    <row r="10" spans="1:31">
      <c r="A10" t="s">
        <v>21</v>
      </c>
      <c r="B10" t="s">
        <v>229</v>
      </c>
      <c r="C10" t="s">
        <v>235</v>
      </c>
      <c r="D10" s="26">
        <v>80.870650000000097</v>
      </c>
      <c r="E10" s="26">
        <v>941.10779000000082</v>
      </c>
      <c r="F10" s="26">
        <v>938.38673000000063</v>
      </c>
      <c r="G10" s="26">
        <v>938.33234999999979</v>
      </c>
      <c r="H10" s="26">
        <v>938.56129999999939</v>
      </c>
      <c r="I10" s="26">
        <v>941.05361999999968</v>
      </c>
      <c r="J10" s="26">
        <v>938.52185000000009</v>
      </c>
      <c r="K10" s="26">
        <v>938.51540999999963</v>
      </c>
      <c r="L10" s="26">
        <v>938.33683000000019</v>
      </c>
      <c r="M10" s="26">
        <v>941.00158999999917</v>
      </c>
      <c r="N10" s="26">
        <v>938.5011199999999</v>
      </c>
      <c r="O10" s="26">
        <v>938.43864999999994</v>
      </c>
      <c r="P10" s="26">
        <v>938.65943999999877</v>
      </c>
      <c r="Q10" s="26">
        <v>940.84154000000012</v>
      </c>
      <c r="R10" s="26">
        <v>938.33234999999979</v>
      </c>
      <c r="S10" s="26">
        <v>938.30905999999982</v>
      </c>
      <c r="T10" s="26">
        <v>938.45124000000021</v>
      </c>
      <c r="U10" s="26">
        <v>941.13683000000105</v>
      </c>
      <c r="V10" s="26">
        <v>938.46550999999999</v>
      </c>
      <c r="W10" s="26">
        <v>938.33684000000039</v>
      </c>
      <c r="X10" s="26">
        <v>938.50771999999915</v>
      </c>
      <c r="Y10" s="26">
        <v>941.00581000000022</v>
      </c>
      <c r="Z10" s="26">
        <v>938.43864999999994</v>
      </c>
      <c r="AA10" s="26">
        <v>938.65943999999877</v>
      </c>
      <c r="AB10" s="26">
        <v>938.46551999999951</v>
      </c>
      <c r="AC10" s="26">
        <v>940.82254000000046</v>
      </c>
      <c r="AD10" s="26">
        <v>938.38592000000062</v>
      </c>
      <c r="AE10" s="26">
        <v>938.45124000000021</v>
      </c>
    </row>
    <row r="11" spans="1:31">
      <c r="A11" t="s">
        <v>21</v>
      </c>
      <c r="B11" t="s">
        <v>229</v>
      </c>
      <c r="C11" t="s">
        <v>236</v>
      </c>
      <c r="D11" s="26">
        <v>0</v>
      </c>
      <c r="E11" s="26">
        <v>4.1786822580645167</v>
      </c>
      <c r="F11" s="26">
        <v>4.3506884946236566</v>
      </c>
      <c r="G11" s="26">
        <v>3.4700047311827951</v>
      </c>
      <c r="H11" s="26">
        <v>3.9248895698924726</v>
      </c>
      <c r="I11" s="26">
        <v>4.7869822580645147</v>
      </c>
      <c r="J11" s="26">
        <v>5.2097040860215058</v>
      </c>
      <c r="K11" s="26">
        <v>6.0419937634408596</v>
      </c>
      <c r="L11" s="26">
        <v>5.7911077419354839</v>
      </c>
      <c r="M11" s="26">
        <v>7.4053765591397847</v>
      </c>
      <c r="N11" s="26">
        <v>6.0565056989247319</v>
      </c>
      <c r="O11" s="26">
        <v>7.7765962365591381</v>
      </c>
      <c r="P11" s="26">
        <v>9.2352607526881716</v>
      </c>
      <c r="Q11" s="26">
        <v>8.1504726881720426</v>
      </c>
      <c r="R11" s="26">
        <v>6.8639682795698924</v>
      </c>
      <c r="S11" s="26">
        <v>7.5103158064516116</v>
      </c>
      <c r="T11" s="26">
        <v>7.2827268817204294</v>
      </c>
      <c r="U11" s="26">
        <v>8.746888709677421</v>
      </c>
      <c r="V11" s="26">
        <v>9.6135919354838713</v>
      </c>
      <c r="W11" s="26">
        <v>10.0567876344086</v>
      </c>
      <c r="X11" s="26">
        <v>11.752861505376346</v>
      </c>
      <c r="Y11" s="26">
        <v>13.418742365591395</v>
      </c>
      <c r="Z11" s="26">
        <v>14.233613440860214</v>
      </c>
      <c r="AA11" s="26">
        <v>17.036439569892476</v>
      </c>
      <c r="AB11" s="26">
        <v>18.706986881720432</v>
      </c>
      <c r="AC11" s="26">
        <v>19.527739354838712</v>
      </c>
      <c r="AD11" s="26">
        <v>20.97079193548387</v>
      </c>
      <c r="AE11" s="26">
        <v>20.681996666666667</v>
      </c>
    </row>
    <row r="12" spans="1:31">
      <c r="A12" t="s">
        <v>21</v>
      </c>
      <c r="B12" t="s">
        <v>229</v>
      </c>
      <c r="C12" t="s">
        <v>218</v>
      </c>
      <c r="D12" s="26">
        <v>3516.3955953763434</v>
      </c>
      <c r="E12" s="26">
        <v>43545.092249462374</v>
      </c>
      <c r="F12" s="26">
        <v>43982.662323548393</v>
      </c>
      <c r="G12" s="26">
        <v>44141.61169107529</v>
      </c>
      <c r="H12" s="26">
        <v>44565.255465268805</v>
      </c>
      <c r="I12" s="26">
        <v>45157.517234838706</v>
      </c>
      <c r="J12" s="26">
        <v>45209.654540215059</v>
      </c>
      <c r="K12" s="26">
        <v>45709.118429677379</v>
      </c>
      <c r="L12" s="26">
        <v>46232.818909569884</v>
      </c>
      <c r="M12" s="26">
        <v>46917.45734688174</v>
      </c>
      <c r="N12" s="26">
        <v>47408.938407634392</v>
      </c>
      <c r="O12" s="26">
        <v>48057.056390107522</v>
      </c>
      <c r="P12" s="26">
        <v>48761.211252150541</v>
      </c>
      <c r="Q12" s="26">
        <v>49690.198654516142</v>
      </c>
      <c r="R12" s="26">
        <v>50363.549866559159</v>
      </c>
      <c r="S12" s="26">
        <v>51066.88554258064</v>
      </c>
      <c r="T12" s="26">
        <v>51414.896319032254</v>
      </c>
      <c r="U12" s="26">
        <v>52223.757713010775</v>
      </c>
      <c r="V12" s="26">
        <v>52811.481488387086</v>
      </c>
      <c r="W12" s="26">
        <v>53537.236303655918</v>
      </c>
      <c r="X12" s="26">
        <v>54168.080610107521</v>
      </c>
      <c r="Y12" s="26">
        <v>54860.695228172044</v>
      </c>
      <c r="Z12" s="26">
        <v>55318.357007741935</v>
      </c>
      <c r="AA12" s="26">
        <v>55889.195964408616</v>
      </c>
      <c r="AB12" s="26">
        <v>56474.413156989249</v>
      </c>
      <c r="AC12" s="26">
        <v>57133.224528494648</v>
      </c>
      <c r="AD12" s="26">
        <v>57454.626249032277</v>
      </c>
      <c r="AE12" s="26">
        <v>57938.655427741935</v>
      </c>
    </row>
    <row r="13" spans="1:31">
      <c r="A13" t="s">
        <v>21</v>
      </c>
      <c r="B13" t="s">
        <v>237</v>
      </c>
      <c r="C13" t="s">
        <v>238</v>
      </c>
      <c r="D13" s="124">
        <f>SUM(D4:D6,D8,D11) / (D12 -D10)</f>
        <v>0.88095046021821022</v>
      </c>
      <c r="E13" s="124">
        <f t="shared" ref="E13:AE13" si="0">SUM(E4:E6,E8,E11) / (E12 -E10)</f>
        <v>0.85927684532802839</v>
      </c>
      <c r="F13" s="124">
        <f t="shared" si="0"/>
        <v>0.90078816147099894</v>
      </c>
      <c r="G13" s="124">
        <f t="shared" si="0"/>
        <v>0.92120274904040633</v>
      </c>
      <c r="H13" s="124">
        <f t="shared" si="0"/>
        <v>0.93340764093710626</v>
      </c>
      <c r="I13" s="124">
        <f t="shared" si="0"/>
        <v>0.94245169716528032</v>
      </c>
      <c r="J13" s="124">
        <f t="shared" si="0"/>
        <v>0.95274482855418952</v>
      </c>
      <c r="K13" s="124">
        <f t="shared" si="0"/>
        <v>0.95763271420535445</v>
      </c>
      <c r="L13" s="124">
        <f t="shared" si="0"/>
        <v>0.96102042528998488</v>
      </c>
      <c r="M13" s="124">
        <f t="shared" si="0"/>
        <v>0.96851035841765454</v>
      </c>
      <c r="N13" s="124">
        <f t="shared" si="0"/>
        <v>0.97165381483615809</v>
      </c>
      <c r="O13" s="124">
        <f>SUM(O4:O6,O8,O11) / (O12 -O10)</f>
        <v>0.97400968215907757</v>
      </c>
      <c r="P13" s="124">
        <f t="shared" si="0"/>
        <v>0.97539188829321766</v>
      </c>
      <c r="Q13" s="124">
        <f t="shared" si="0"/>
        <v>0.97598806331754595</v>
      </c>
      <c r="R13" s="124">
        <f t="shared" si="0"/>
        <v>0.97857057599309771</v>
      </c>
      <c r="S13" s="124">
        <f t="shared" si="0"/>
        <v>0.97907050964375408</v>
      </c>
      <c r="T13" s="124">
        <f t="shared" si="0"/>
        <v>0.98155935271947137</v>
      </c>
      <c r="U13" s="124">
        <f t="shared" si="0"/>
        <v>0.98159745498996287</v>
      </c>
      <c r="V13" s="124">
        <f t="shared" si="0"/>
        <v>0.98170021857006284</v>
      </c>
      <c r="W13" s="124">
        <f t="shared" si="0"/>
        <v>0.98223074238902153</v>
      </c>
      <c r="X13" s="124">
        <f t="shared" si="0"/>
        <v>0.98228047361294646</v>
      </c>
      <c r="Y13" s="124">
        <f t="shared" si="0"/>
        <v>0.98204366248228614</v>
      </c>
      <c r="Z13" s="124">
        <f t="shared" si="0"/>
        <v>0.98232226700750713</v>
      </c>
      <c r="AA13" s="124">
        <f t="shared" si="0"/>
        <v>0.98264793792242189</v>
      </c>
      <c r="AB13" s="124">
        <f t="shared" si="0"/>
        <v>0.98290887972508489</v>
      </c>
      <c r="AC13" s="124">
        <f t="shared" si="0"/>
        <v>0.98225054307508697</v>
      </c>
      <c r="AD13" s="124">
        <f t="shared" si="0"/>
        <v>0.98234376305986415</v>
      </c>
      <c r="AE13" s="124">
        <f t="shared" si="0"/>
        <v>0.98233589617464501</v>
      </c>
    </row>
    <row r="14" spans="1:31">
      <c r="A14" t="s">
        <v>21</v>
      </c>
      <c r="B14" t="s">
        <v>237</v>
      </c>
      <c r="C14" t="s">
        <v>239</v>
      </c>
      <c r="D14" s="124">
        <f>SUM(D4:D6,D8,D11)/D12</f>
        <v>0.86069021520217093</v>
      </c>
      <c r="E14" s="124">
        <f t="shared" ref="E14:AE14" si="1">SUM(E4:E6,E8,E11)/E12</f>
        <v>0.84070593202574184</v>
      </c>
      <c r="F14" s="124">
        <f t="shared" si="1"/>
        <v>0.88156950546861068</v>
      </c>
      <c r="G14" s="124">
        <f t="shared" si="1"/>
        <v>0.90162044773290084</v>
      </c>
      <c r="H14" s="124">
        <f t="shared" si="1"/>
        <v>0.91374971954157858</v>
      </c>
      <c r="I14" s="124">
        <f t="shared" si="1"/>
        <v>0.92281160985312194</v>
      </c>
      <c r="J14" s="124">
        <f t="shared" si="1"/>
        <v>0.93296649031722689</v>
      </c>
      <c r="K14" s="124">
        <f t="shared" si="1"/>
        <v>0.93797026849915333</v>
      </c>
      <c r="L14" s="124">
        <f t="shared" si="1"/>
        <v>0.94151564750008465</v>
      </c>
      <c r="M14" s="124">
        <f t="shared" si="1"/>
        <v>0.94908539724671304</v>
      </c>
      <c r="N14" s="124">
        <f t="shared" si="1"/>
        <v>0.95241908349424798</v>
      </c>
      <c r="O14" s="124">
        <f t="shared" si="1"/>
        <v>0.95498961726387421</v>
      </c>
      <c r="P14" s="124">
        <f t="shared" si="1"/>
        <v>0.95661547195459617</v>
      </c>
      <c r="Q14" s="124">
        <f t="shared" si="1"/>
        <v>0.95750856157721953</v>
      </c>
      <c r="R14" s="124">
        <f t="shared" si="1"/>
        <v>0.96033865170171362</v>
      </c>
      <c r="S14" s="124">
        <f t="shared" si="1"/>
        <v>0.96108095105178659</v>
      </c>
      <c r="T14" s="124">
        <f t="shared" si="1"/>
        <v>0.96364342450330942</v>
      </c>
      <c r="U14" s="124">
        <f t="shared" si="1"/>
        <v>0.96390785244925625</v>
      </c>
      <c r="V14" s="124">
        <f t="shared" si="1"/>
        <v>0.96425530374618973</v>
      </c>
      <c r="W14" s="124">
        <f t="shared" si="1"/>
        <v>0.96501537315074737</v>
      </c>
      <c r="X14" s="124">
        <f t="shared" si="1"/>
        <v>0.96526163526187914</v>
      </c>
      <c r="Y14" s="124">
        <f t="shared" si="1"/>
        <v>0.96519902009804293</v>
      </c>
      <c r="Z14" s="124">
        <f t="shared" si="1"/>
        <v>0.96565783169200337</v>
      </c>
      <c r="AA14" s="124">
        <f t="shared" si="1"/>
        <v>0.96614435888158545</v>
      </c>
      <c r="AB14" s="124">
        <f t="shared" si="1"/>
        <v>0.96657535731450883</v>
      </c>
      <c r="AC14" s="124">
        <f t="shared" si="1"/>
        <v>0.96607565607231705</v>
      </c>
      <c r="AD14" s="124">
        <f t="shared" si="1"/>
        <v>0.96629949271930615</v>
      </c>
      <c r="AE14" s="124">
        <f t="shared" si="1"/>
        <v>0.96642468226994338</v>
      </c>
    </row>
    <row r="15" spans="1:31">
      <c r="A15" t="s">
        <v>21</v>
      </c>
      <c r="B15" t="s">
        <v>240</v>
      </c>
      <c r="C15" t="s">
        <v>68</v>
      </c>
      <c r="D15" s="26">
        <v>43</v>
      </c>
      <c r="E15" s="26">
        <v>219</v>
      </c>
      <c r="F15" s="26">
        <v>219</v>
      </c>
      <c r="G15" s="26">
        <v>291</v>
      </c>
      <c r="H15" s="26">
        <v>474</v>
      </c>
      <c r="I15" s="26">
        <v>474</v>
      </c>
      <c r="J15" s="26">
        <v>821</v>
      </c>
      <c r="K15" s="26">
        <v>971</v>
      </c>
      <c r="L15" s="26">
        <v>971</v>
      </c>
      <c r="M15" s="26">
        <v>971</v>
      </c>
      <c r="N15" s="26">
        <v>1139</v>
      </c>
      <c r="O15" s="26">
        <v>1139</v>
      </c>
      <c r="P15" s="26">
        <v>1418.3</v>
      </c>
      <c r="Q15" s="26">
        <v>1418.3</v>
      </c>
      <c r="R15" s="26">
        <v>1518.3</v>
      </c>
      <c r="S15" s="26">
        <v>1602.3</v>
      </c>
      <c r="T15" s="26">
        <v>1826.3</v>
      </c>
      <c r="U15" s="26">
        <v>1934.7</v>
      </c>
      <c r="V15" s="26">
        <v>2064.6999999999998</v>
      </c>
      <c r="W15" s="26">
        <v>2194.6999999999998</v>
      </c>
      <c r="X15" s="26">
        <v>2354.6999999999998</v>
      </c>
      <c r="Y15" s="26">
        <v>2454.6999999999998</v>
      </c>
      <c r="Z15" s="26">
        <v>2604.6999999999998</v>
      </c>
      <c r="AA15" s="26">
        <v>2729.7</v>
      </c>
      <c r="AB15" s="26">
        <v>2879.7</v>
      </c>
      <c r="AC15" s="26">
        <v>2879.7</v>
      </c>
      <c r="AD15" s="26">
        <v>2879.7</v>
      </c>
      <c r="AE15" s="26">
        <v>2879.7</v>
      </c>
    </row>
    <row r="16" spans="1:31">
      <c r="A16" t="s">
        <v>21</v>
      </c>
      <c r="B16" t="s">
        <v>240</v>
      </c>
      <c r="C16" t="s">
        <v>71</v>
      </c>
      <c r="D16" s="26">
        <v>0</v>
      </c>
      <c r="E16" s="26">
        <v>219.4</v>
      </c>
      <c r="F16" s="26">
        <v>244.4</v>
      </c>
      <c r="G16" s="26">
        <v>244.4</v>
      </c>
      <c r="H16" s="26">
        <v>296.39999999999998</v>
      </c>
      <c r="I16" s="26">
        <v>296.39999999999998</v>
      </c>
      <c r="J16" s="26">
        <v>296.39999999999998</v>
      </c>
      <c r="K16" s="26">
        <v>296.39999999999998</v>
      </c>
      <c r="L16" s="26">
        <v>296.39999999999998</v>
      </c>
      <c r="M16" s="26">
        <v>413.4</v>
      </c>
      <c r="N16" s="26">
        <v>473.4</v>
      </c>
      <c r="O16" s="26">
        <v>473.4</v>
      </c>
      <c r="P16" s="26">
        <v>473.4</v>
      </c>
      <c r="Q16" s="26">
        <v>559.4</v>
      </c>
      <c r="R16" s="26">
        <v>619.4</v>
      </c>
      <c r="S16" s="26">
        <v>619.4</v>
      </c>
      <c r="T16" s="26">
        <v>619.4</v>
      </c>
      <c r="U16" s="26">
        <v>619.4</v>
      </c>
      <c r="V16" s="26">
        <v>704.4</v>
      </c>
      <c r="W16" s="26">
        <v>704.4</v>
      </c>
      <c r="X16" s="26">
        <v>704.4</v>
      </c>
      <c r="Y16" s="26">
        <v>704.4</v>
      </c>
      <c r="Z16" s="26">
        <v>704.4</v>
      </c>
      <c r="AA16" s="26">
        <v>704.4</v>
      </c>
      <c r="AB16" s="26">
        <v>704.4</v>
      </c>
      <c r="AC16" s="26">
        <v>704.4</v>
      </c>
      <c r="AD16" s="26">
        <v>704.4</v>
      </c>
      <c r="AE16" s="26">
        <v>704.4</v>
      </c>
    </row>
    <row r="17" spans="1:31">
      <c r="A17" t="s">
        <v>21</v>
      </c>
      <c r="B17" t="s">
        <v>240</v>
      </c>
      <c r="C17" t="s">
        <v>95</v>
      </c>
      <c r="D17" s="26">
        <v>0</v>
      </c>
      <c r="E17" s="26">
        <v>46</v>
      </c>
      <c r="F17" s="26">
        <v>342</v>
      </c>
      <c r="G17" s="26">
        <v>804</v>
      </c>
      <c r="H17" s="26">
        <v>904</v>
      </c>
      <c r="I17" s="26">
        <v>1054</v>
      </c>
      <c r="J17" s="26">
        <v>1054</v>
      </c>
      <c r="K17" s="26">
        <v>1279</v>
      </c>
      <c r="L17" s="26">
        <v>1279</v>
      </c>
      <c r="M17" s="26">
        <v>1379</v>
      </c>
      <c r="N17" s="26">
        <v>1379</v>
      </c>
      <c r="O17" s="26">
        <v>1587</v>
      </c>
      <c r="P17" s="26">
        <v>1587</v>
      </c>
      <c r="Q17" s="26">
        <v>1750</v>
      </c>
      <c r="R17" s="26">
        <v>1834</v>
      </c>
      <c r="S17" s="26">
        <v>1834</v>
      </c>
      <c r="T17" s="26">
        <v>1834</v>
      </c>
      <c r="U17" s="26">
        <v>1834</v>
      </c>
      <c r="V17" s="26">
        <v>1834</v>
      </c>
      <c r="W17" s="26">
        <v>1834</v>
      </c>
      <c r="X17" s="26">
        <v>2010</v>
      </c>
      <c r="Y17" s="26">
        <v>2360</v>
      </c>
      <c r="Z17" s="26">
        <v>2360</v>
      </c>
      <c r="AA17" s="26">
        <v>2360</v>
      </c>
      <c r="AB17" s="26">
        <v>2360</v>
      </c>
      <c r="AC17" s="26">
        <v>2585</v>
      </c>
      <c r="AD17" s="26">
        <v>2715</v>
      </c>
      <c r="AE17" s="26">
        <v>3015</v>
      </c>
    </row>
    <row r="18" spans="1:31">
      <c r="A18" t="s">
        <v>21</v>
      </c>
      <c r="B18" t="s">
        <v>240</v>
      </c>
      <c r="C18" t="s">
        <v>72</v>
      </c>
      <c r="D18" s="26">
        <v>0</v>
      </c>
      <c r="E18" s="26">
        <v>0</v>
      </c>
      <c r="F18" s="26">
        <v>0</v>
      </c>
      <c r="G18" s="26">
        <v>0</v>
      </c>
      <c r="H18" s="26">
        <v>0</v>
      </c>
      <c r="I18" s="26">
        <v>0</v>
      </c>
      <c r="J18" s="26">
        <v>0</v>
      </c>
      <c r="K18" s="26">
        <v>0</v>
      </c>
      <c r="L18" s="26">
        <v>35</v>
      </c>
      <c r="M18" s="26">
        <v>35</v>
      </c>
      <c r="N18" s="26">
        <v>35</v>
      </c>
      <c r="O18" s="26">
        <v>35</v>
      </c>
      <c r="P18" s="26">
        <v>35</v>
      </c>
      <c r="Q18" s="26">
        <v>35</v>
      </c>
      <c r="R18" s="26">
        <v>35</v>
      </c>
      <c r="S18" s="26">
        <v>35</v>
      </c>
      <c r="T18" s="26">
        <v>60</v>
      </c>
      <c r="U18" s="26">
        <v>60</v>
      </c>
      <c r="V18" s="26">
        <v>60</v>
      </c>
      <c r="W18" s="26">
        <v>60</v>
      </c>
      <c r="X18" s="26">
        <v>60</v>
      </c>
      <c r="Y18" s="26">
        <v>60</v>
      </c>
      <c r="Z18" s="26">
        <v>76</v>
      </c>
      <c r="AA18" s="26">
        <v>76</v>
      </c>
      <c r="AB18" s="26">
        <v>76</v>
      </c>
      <c r="AC18" s="26">
        <v>146</v>
      </c>
      <c r="AD18" s="26">
        <v>146</v>
      </c>
      <c r="AE18" s="26">
        <v>166</v>
      </c>
    </row>
    <row r="19" spans="1:31">
      <c r="A19" t="s">
        <v>21</v>
      </c>
      <c r="B19" t="s">
        <v>240</v>
      </c>
      <c r="C19" t="s">
        <v>218</v>
      </c>
      <c r="D19" s="26">
        <v>43</v>
      </c>
      <c r="E19" s="26">
        <v>484.4</v>
      </c>
      <c r="F19" s="26">
        <v>805.4</v>
      </c>
      <c r="G19" s="26">
        <v>1339.4</v>
      </c>
      <c r="H19" s="26">
        <v>1674.4</v>
      </c>
      <c r="I19" s="26">
        <v>1824.4</v>
      </c>
      <c r="J19" s="26">
        <v>2171.4</v>
      </c>
      <c r="K19" s="26">
        <v>2546.4</v>
      </c>
      <c r="L19" s="26">
        <v>2581.4</v>
      </c>
      <c r="M19" s="26">
        <v>2798.4</v>
      </c>
      <c r="N19" s="26">
        <v>3026.4</v>
      </c>
      <c r="O19" s="26">
        <v>3234.4</v>
      </c>
      <c r="P19" s="26">
        <v>3513.7</v>
      </c>
      <c r="Q19" s="26">
        <v>3762.7</v>
      </c>
      <c r="R19" s="26">
        <v>4006.7</v>
      </c>
      <c r="S19" s="26">
        <v>4090.7</v>
      </c>
      <c r="T19" s="26">
        <v>4339.7</v>
      </c>
      <c r="U19" s="26">
        <v>4448.1000000000004</v>
      </c>
      <c r="V19" s="26">
        <v>4663.1000000000004</v>
      </c>
      <c r="W19" s="26">
        <v>4793.1000000000004</v>
      </c>
      <c r="X19" s="26">
        <v>5129.1000000000004</v>
      </c>
      <c r="Y19" s="26">
        <v>5579.1</v>
      </c>
      <c r="Z19" s="26">
        <v>5745.1</v>
      </c>
      <c r="AA19" s="26">
        <v>5870.1</v>
      </c>
      <c r="AB19" s="26">
        <v>6020.1</v>
      </c>
      <c r="AC19" s="26">
        <v>6315.1</v>
      </c>
      <c r="AD19" s="26">
        <v>6445.1</v>
      </c>
      <c r="AE19" s="26">
        <v>6765.1</v>
      </c>
    </row>
    <row r="20" spans="1:31">
      <c r="A20" t="s">
        <v>21</v>
      </c>
      <c r="B20" t="s">
        <v>241</v>
      </c>
      <c r="C20" t="s">
        <v>242</v>
      </c>
      <c r="D20" s="26">
        <v>401.74670033129712</v>
      </c>
      <c r="E20" s="26">
        <v>4217.332736980853</v>
      </c>
      <c r="F20" s="26">
        <v>3487.7086711388292</v>
      </c>
      <c r="G20" s="26">
        <v>2984.9237003167723</v>
      </c>
      <c r="H20" s="26">
        <v>2751.2094767366498</v>
      </c>
      <c r="I20" s="26">
        <v>2598.8997337216592</v>
      </c>
      <c r="J20" s="26">
        <v>2400.3008694606879</v>
      </c>
      <c r="K20" s="26">
        <v>2307.3707571432874</v>
      </c>
      <c r="L20" s="26">
        <v>2253.4359839523554</v>
      </c>
      <c r="M20" s="26">
        <v>2198.8506766141336</v>
      </c>
      <c r="N20" s="26">
        <v>2116.4569173192917</v>
      </c>
      <c r="O20" s="26">
        <v>2060.665244536885</v>
      </c>
      <c r="P20" s="26">
        <v>2035.4056409727004</v>
      </c>
      <c r="Q20" s="26">
        <v>2035.4127096335485</v>
      </c>
      <c r="R20" s="26">
        <v>2025.5449668969998</v>
      </c>
      <c r="S20" s="26">
        <v>2019.5955689233981</v>
      </c>
      <c r="T20" s="26">
        <v>1951.6246605953691</v>
      </c>
      <c r="U20" s="26">
        <v>1963.2272719287812</v>
      </c>
      <c r="V20" s="26">
        <v>1969.3165358262313</v>
      </c>
      <c r="W20" s="26">
        <v>1962.2053635899945</v>
      </c>
      <c r="X20" s="26">
        <v>1967.3610437692591</v>
      </c>
      <c r="Y20" s="26">
        <v>1986.6779594121108</v>
      </c>
      <c r="Z20" s="26">
        <v>1979.6201357469329</v>
      </c>
      <c r="AA20" s="26">
        <v>1973.6687182663661</v>
      </c>
      <c r="AB20" s="26">
        <v>1973.1239115060152</v>
      </c>
      <c r="AC20" s="26">
        <v>2002.8531223417044</v>
      </c>
      <c r="AD20" s="26">
        <v>1997.4074576344256</v>
      </c>
      <c r="AE20" s="26">
        <v>2002.9151050585415</v>
      </c>
    </row>
    <row r="21" spans="1:31">
      <c r="A21" t="s">
        <v>21</v>
      </c>
      <c r="B21" t="s">
        <v>241</v>
      </c>
      <c r="C21" t="s">
        <v>243</v>
      </c>
      <c r="D21" s="28">
        <f>1000*D20/D12</f>
        <v>114.24957443910688</v>
      </c>
      <c r="E21" s="28">
        <f t="shared" ref="E21:AE21" si="2">1000*E20/E12</f>
        <v>96.849783043757853</v>
      </c>
      <c r="F21" s="28">
        <f t="shared" si="2"/>
        <v>79.297352340390361</v>
      </c>
      <c r="G21" s="28">
        <f t="shared" si="2"/>
        <v>67.621538633585388</v>
      </c>
      <c r="H21" s="28">
        <f t="shared" si="2"/>
        <v>61.734403808831736</v>
      </c>
      <c r="I21" s="28">
        <f t="shared" si="2"/>
        <v>57.551873815521155</v>
      </c>
      <c r="J21" s="28">
        <f t="shared" si="2"/>
        <v>53.092661155496408</v>
      </c>
      <c r="K21" s="28">
        <f t="shared" si="2"/>
        <v>50.479441223377215</v>
      </c>
      <c r="L21" s="28">
        <f t="shared" si="2"/>
        <v>48.741046665573521</v>
      </c>
      <c r="M21" s="28">
        <f t="shared" si="2"/>
        <v>46.866364908845071</v>
      </c>
      <c r="N21" s="28">
        <f t="shared" si="2"/>
        <v>44.642571388573273</v>
      </c>
      <c r="O21" s="28">
        <f t="shared" si="2"/>
        <v>42.879556080365134</v>
      </c>
      <c r="P21" s="28">
        <f t="shared" si="2"/>
        <v>41.742310921017818</v>
      </c>
      <c r="Q21" s="28">
        <f t="shared" si="2"/>
        <v>40.962056195131716</v>
      </c>
      <c r="R21" s="28">
        <f t="shared" si="2"/>
        <v>40.218470943048821</v>
      </c>
      <c r="S21" s="28">
        <f t="shared" si="2"/>
        <v>39.54804659546776</v>
      </c>
      <c r="T21" s="28">
        <f t="shared" si="2"/>
        <v>37.958350601067657</v>
      </c>
      <c r="U21" s="28">
        <f t="shared" si="2"/>
        <v>37.59260838175328</v>
      </c>
      <c r="V21" s="28">
        <f t="shared" si="2"/>
        <v>37.289552959412276</v>
      </c>
      <c r="W21" s="28">
        <f t="shared" si="2"/>
        <v>36.651226306502501</v>
      </c>
      <c r="X21" s="28">
        <f t="shared" si="2"/>
        <v>36.319563506966105</v>
      </c>
      <c r="Y21" s="28">
        <f t="shared" si="2"/>
        <v>36.213138589463455</v>
      </c>
      <c r="Z21" s="28">
        <f t="shared" si="2"/>
        <v>35.785953213864978</v>
      </c>
      <c r="AA21" s="28">
        <f t="shared" si="2"/>
        <v>35.313957987930955</v>
      </c>
      <c r="AB21" s="28">
        <f t="shared" si="2"/>
        <v>34.938369452747864</v>
      </c>
      <c r="AC21" s="28">
        <f t="shared" si="2"/>
        <v>35.05583903010411</v>
      </c>
      <c r="AD21" s="28">
        <f t="shared" si="2"/>
        <v>34.764954330689228</v>
      </c>
      <c r="AE21" s="28">
        <f t="shared" si="2"/>
        <v>34.569582091121752</v>
      </c>
    </row>
    <row r="22" spans="1:31">
      <c r="A22" t="s">
        <v>21</v>
      </c>
      <c r="B22" t="s">
        <v>244</v>
      </c>
      <c r="C22" t="s">
        <v>246</v>
      </c>
      <c r="D22" s="125">
        <v>99.725999999999999</v>
      </c>
      <c r="E22" s="125">
        <v>98.361999999999995</v>
      </c>
      <c r="F22" s="125">
        <v>81.231999999999999</v>
      </c>
      <c r="G22" s="125">
        <v>66.768000000000001</v>
      </c>
      <c r="H22" s="125">
        <v>58.061999999999998</v>
      </c>
      <c r="I22" s="125">
        <v>59.976000000000006</v>
      </c>
      <c r="J22" s="125">
        <v>60.295999999999999</v>
      </c>
      <c r="K22" s="125">
        <v>57.892000000000003</v>
      </c>
      <c r="L22" s="125">
        <v>58.61</v>
      </c>
      <c r="M22" s="125">
        <v>64.295999999999992</v>
      </c>
      <c r="N22" s="125">
        <v>61.628000000000007</v>
      </c>
      <c r="O22" s="125">
        <v>60.456000000000003</v>
      </c>
      <c r="P22" s="125">
        <v>58.83</v>
      </c>
      <c r="Q22" s="125">
        <v>57.642000000000003</v>
      </c>
      <c r="R22" s="125">
        <v>53.046000000000006</v>
      </c>
      <c r="S22" s="125">
        <v>52.262000000000008</v>
      </c>
      <c r="T22" s="125">
        <v>44.490000000000009</v>
      </c>
      <c r="U22" s="125">
        <v>48.766000000000005</v>
      </c>
      <c r="V22" s="125">
        <v>46.466000000000008</v>
      </c>
      <c r="W22" s="125">
        <v>48.302</v>
      </c>
      <c r="X22" s="125">
        <v>51.78</v>
      </c>
      <c r="Y22" s="125">
        <v>49.190000000000005</v>
      </c>
      <c r="Z22" s="125">
        <v>53.490000000000009</v>
      </c>
      <c r="AA22" s="125">
        <v>50.11</v>
      </c>
      <c r="AB22" s="125">
        <v>51.554000000000009</v>
      </c>
      <c r="AC22" s="125">
        <v>52.830000000000005</v>
      </c>
      <c r="AD22" s="125">
        <v>55.050000000000004</v>
      </c>
      <c r="AE22" s="125">
        <v>55.075000000000003</v>
      </c>
    </row>
    <row r="23" spans="1:31">
      <c r="A23" t="s">
        <v>21</v>
      </c>
      <c r="B23" t="s">
        <v>244</v>
      </c>
      <c r="C23" t="s">
        <v>247</v>
      </c>
      <c r="D23" s="125">
        <v>137.22</v>
      </c>
      <c r="E23" s="125">
        <v>118.77</v>
      </c>
      <c r="F23" s="125">
        <v>114.14</v>
      </c>
      <c r="G23" s="125">
        <v>98.7</v>
      </c>
      <c r="H23" s="125">
        <v>81.67</v>
      </c>
      <c r="I23" s="125">
        <v>83.71</v>
      </c>
      <c r="J23" s="125">
        <v>88.77</v>
      </c>
      <c r="K23" s="125">
        <v>84.82</v>
      </c>
      <c r="L23" s="125">
        <v>84.31</v>
      </c>
      <c r="M23" s="125">
        <v>90.69</v>
      </c>
      <c r="N23" s="125">
        <v>88.22</v>
      </c>
      <c r="O23" s="125">
        <v>87.15</v>
      </c>
      <c r="P23" s="125">
        <v>87.35</v>
      </c>
      <c r="Q23" s="125">
        <v>90.83</v>
      </c>
      <c r="R23" s="125">
        <v>83.28</v>
      </c>
      <c r="S23" s="125">
        <v>85.72</v>
      </c>
      <c r="T23" s="125">
        <v>82.7</v>
      </c>
      <c r="U23" s="125">
        <v>85.36</v>
      </c>
      <c r="V23" s="125">
        <v>83.65</v>
      </c>
      <c r="W23" s="125">
        <v>86.3</v>
      </c>
      <c r="X23" s="125">
        <v>87.57</v>
      </c>
      <c r="Y23" s="125">
        <v>87.06</v>
      </c>
      <c r="Z23" s="125">
        <v>90.72</v>
      </c>
      <c r="AA23" s="125">
        <v>90.45</v>
      </c>
      <c r="AB23" s="125">
        <v>89.69</v>
      </c>
      <c r="AC23" s="125">
        <v>95.47</v>
      </c>
      <c r="AD23" s="125">
        <v>96.3</v>
      </c>
      <c r="AE23" s="125">
        <v>99.025000000000006</v>
      </c>
    </row>
    <row r="24" spans="1:31">
      <c r="A24" t="s">
        <v>21</v>
      </c>
      <c r="B24" t="s">
        <v>244</v>
      </c>
      <c r="C24" t="s">
        <v>248</v>
      </c>
      <c r="D24" s="125">
        <v>151.41</v>
      </c>
      <c r="E24" s="125">
        <v>134.22999999999999</v>
      </c>
      <c r="F24" s="125">
        <v>130.06</v>
      </c>
      <c r="G24" s="125">
        <v>110.85</v>
      </c>
      <c r="H24" s="125">
        <v>102.27</v>
      </c>
      <c r="I24" s="125">
        <v>105.72</v>
      </c>
      <c r="J24" s="125">
        <v>103.07</v>
      </c>
      <c r="K24" s="125">
        <v>100.94</v>
      </c>
      <c r="L24" s="125">
        <v>103.44</v>
      </c>
      <c r="M24" s="125">
        <v>111.53</v>
      </c>
      <c r="N24" s="125">
        <v>112.06</v>
      </c>
      <c r="O24" s="125">
        <v>114.32</v>
      </c>
      <c r="P24" s="125">
        <v>114.27</v>
      </c>
      <c r="Q24" s="125">
        <v>114.63</v>
      </c>
      <c r="R24" s="125">
        <v>117.64</v>
      </c>
      <c r="S24" s="125">
        <v>121.34</v>
      </c>
      <c r="T24" s="125">
        <v>119.16</v>
      </c>
      <c r="U24" s="125">
        <v>118.15</v>
      </c>
      <c r="V24" s="125">
        <v>119.53</v>
      </c>
      <c r="W24" s="125">
        <v>121.05</v>
      </c>
      <c r="X24" s="125">
        <v>124.9</v>
      </c>
      <c r="Y24" s="125">
        <v>124.26</v>
      </c>
      <c r="Z24" s="125">
        <v>125.54</v>
      </c>
      <c r="AA24" s="125">
        <v>127.34</v>
      </c>
      <c r="AB24" s="125">
        <v>128.1</v>
      </c>
      <c r="AC24" s="125">
        <v>131.37</v>
      </c>
      <c r="AD24" s="125">
        <v>134.78</v>
      </c>
      <c r="AE24" s="125">
        <v>137.33000000000001</v>
      </c>
    </row>
    <row r="25" spans="1:31">
      <c r="A25" t="s">
        <v>21</v>
      </c>
      <c r="B25" t="s">
        <v>244</v>
      </c>
      <c r="C25" t="s">
        <v>249</v>
      </c>
      <c r="D25" s="125">
        <v>164.26</v>
      </c>
      <c r="E25" s="125">
        <v>152.26</v>
      </c>
      <c r="F25" s="125">
        <v>152.69999999999999</v>
      </c>
      <c r="G25" s="125">
        <v>135.86000000000001</v>
      </c>
      <c r="H25" s="125">
        <v>124.77</v>
      </c>
      <c r="I25" s="125">
        <v>122.63</v>
      </c>
      <c r="J25" s="125">
        <v>127.06</v>
      </c>
      <c r="K25" s="125">
        <v>120.31</v>
      </c>
      <c r="L25" s="125">
        <v>123.69</v>
      </c>
      <c r="M25" s="125">
        <v>140.81</v>
      </c>
      <c r="N25" s="125">
        <v>142.78</v>
      </c>
      <c r="O25" s="125">
        <v>144.13</v>
      </c>
      <c r="P25" s="125">
        <v>146.09</v>
      </c>
      <c r="Q25" s="125">
        <v>146.22999999999999</v>
      </c>
      <c r="R25" s="125">
        <v>147.46</v>
      </c>
      <c r="S25" s="125">
        <v>151.49</v>
      </c>
      <c r="T25" s="125">
        <v>147.72</v>
      </c>
      <c r="U25" s="125">
        <v>152</v>
      </c>
      <c r="V25" s="125">
        <v>154.96</v>
      </c>
      <c r="W25" s="125">
        <v>155.75</v>
      </c>
      <c r="X25" s="125">
        <v>157.47999999999999</v>
      </c>
      <c r="Y25" s="125">
        <v>157.69</v>
      </c>
      <c r="Z25" s="125">
        <v>158.37</v>
      </c>
      <c r="AA25" s="125">
        <v>162.53</v>
      </c>
      <c r="AB25" s="125">
        <v>163.43</v>
      </c>
      <c r="AC25" s="125">
        <v>167.05</v>
      </c>
      <c r="AD25" s="125">
        <v>168.74</v>
      </c>
      <c r="AE25" s="125">
        <v>172.53</v>
      </c>
    </row>
    <row r="26" spans="1:31">
      <c r="A26" t="s">
        <v>21</v>
      </c>
      <c r="B26" t="s">
        <v>244</v>
      </c>
      <c r="C26" t="s">
        <v>250</v>
      </c>
      <c r="D26" s="125">
        <v>179.57999999999996</v>
      </c>
      <c r="E26" s="125">
        <v>180.99599999999998</v>
      </c>
      <c r="F26" s="125">
        <v>188.34200000000001</v>
      </c>
      <c r="G26" s="125">
        <v>168.506</v>
      </c>
      <c r="H26" s="125">
        <v>154.92999999999998</v>
      </c>
      <c r="I26" s="125">
        <v>156.38599999999997</v>
      </c>
      <c r="J26" s="125">
        <v>156.73399999999995</v>
      </c>
      <c r="K26" s="125">
        <v>150.94</v>
      </c>
      <c r="L26" s="125">
        <v>156.62799999999999</v>
      </c>
      <c r="M26" s="125">
        <v>167.392</v>
      </c>
      <c r="N26" s="125">
        <v>173.05199999999999</v>
      </c>
      <c r="O26" s="125">
        <v>176.226</v>
      </c>
      <c r="P26" s="125">
        <v>177.87199999999999</v>
      </c>
      <c r="Q26" s="125">
        <v>179.03799999999998</v>
      </c>
      <c r="R26" s="125">
        <v>181.69399999999999</v>
      </c>
      <c r="S26" s="125">
        <v>186.59999999999997</v>
      </c>
      <c r="T26" s="125">
        <v>187.142</v>
      </c>
      <c r="U26" s="125">
        <v>189.49399999999997</v>
      </c>
      <c r="V26" s="125">
        <v>193.48199999999997</v>
      </c>
      <c r="W26" s="125">
        <v>195.55199999999999</v>
      </c>
      <c r="X26" s="125">
        <v>196.34199999999998</v>
      </c>
      <c r="Y26" s="125">
        <v>197.15399999999997</v>
      </c>
      <c r="Z26" s="125">
        <v>196.12199999999996</v>
      </c>
      <c r="AA26" s="125">
        <v>200.26999999999995</v>
      </c>
      <c r="AB26" s="125">
        <v>204.75999999999993</v>
      </c>
      <c r="AC26" s="125">
        <v>208.48599999999996</v>
      </c>
      <c r="AD26" s="125">
        <v>210.88199999999998</v>
      </c>
      <c r="AE26" s="125">
        <v>216.35</v>
      </c>
    </row>
    <row r="27" spans="1:31">
      <c r="A27" t="s">
        <v>24</v>
      </c>
      <c r="B27" t="s">
        <v>229</v>
      </c>
      <c r="C27" t="s">
        <v>230</v>
      </c>
      <c r="D27" s="26">
        <v>49.874271720430102</v>
      </c>
      <c r="E27" s="26">
        <v>4342.8470719354837</v>
      </c>
      <c r="F27" s="26">
        <v>2681.2582562365592</v>
      </c>
      <c r="G27" s="26">
        <v>2534.6814903225804</v>
      </c>
      <c r="H27" s="26">
        <v>2303.8353953763444</v>
      </c>
      <c r="I27" s="26">
        <v>1855.1664408602153</v>
      </c>
      <c r="J27" s="26">
        <v>1534.5109886021505</v>
      </c>
      <c r="K27" s="26">
        <v>1453.2477902150538</v>
      </c>
      <c r="L27" s="26">
        <v>1226.1088137634408</v>
      </c>
      <c r="M27" s="26">
        <v>610.72023763440859</v>
      </c>
      <c r="N27" s="26">
        <v>569.35020225806454</v>
      </c>
      <c r="O27" s="26">
        <v>555.99885763440886</v>
      </c>
      <c r="P27" s="26">
        <v>542.77081397849463</v>
      </c>
      <c r="Q27" s="26">
        <v>516.86397999999997</v>
      </c>
      <c r="R27" s="26">
        <v>0</v>
      </c>
      <c r="S27" s="26">
        <v>0</v>
      </c>
      <c r="T27" s="26">
        <v>0</v>
      </c>
      <c r="U27" s="26">
        <v>0</v>
      </c>
      <c r="V27" s="26">
        <v>0</v>
      </c>
      <c r="W27" s="26">
        <v>0</v>
      </c>
      <c r="X27" s="26">
        <v>0</v>
      </c>
      <c r="Y27" s="26">
        <v>0</v>
      </c>
      <c r="Z27" s="26">
        <v>0</v>
      </c>
      <c r="AA27" s="26">
        <v>0</v>
      </c>
      <c r="AB27" s="26">
        <v>0</v>
      </c>
      <c r="AC27" s="26">
        <v>0</v>
      </c>
      <c r="AD27" s="26">
        <v>0</v>
      </c>
      <c r="AE27" s="26">
        <v>0</v>
      </c>
    </row>
    <row r="28" spans="1:31">
      <c r="A28" t="s">
        <v>24</v>
      </c>
      <c r="B28" t="s">
        <v>229</v>
      </c>
      <c r="C28" t="s">
        <v>231</v>
      </c>
      <c r="D28" s="26">
        <v>228.72150473118282</v>
      </c>
      <c r="E28" s="26">
        <v>973.93089860215071</v>
      </c>
      <c r="F28" s="26">
        <v>984.03930258064474</v>
      </c>
      <c r="G28" s="26">
        <v>793.46882774193625</v>
      </c>
      <c r="H28" s="26">
        <v>624.06276053763429</v>
      </c>
      <c r="I28" s="26">
        <v>440.5405309677418</v>
      </c>
      <c r="J28" s="26">
        <v>444.16628236559137</v>
      </c>
      <c r="K28" s="26">
        <v>371.40254376344069</v>
      </c>
      <c r="L28" s="26">
        <v>285.46232010752692</v>
      </c>
      <c r="M28" s="26">
        <v>363.01499290322596</v>
      </c>
      <c r="N28" s="26">
        <v>281.54300118279565</v>
      </c>
      <c r="O28" s="26">
        <v>240.25896483870972</v>
      </c>
      <c r="P28" s="26">
        <v>230.40796376344085</v>
      </c>
      <c r="Q28" s="26">
        <v>215.4422653763441</v>
      </c>
      <c r="R28" s="26">
        <v>324.63037881720425</v>
      </c>
      <c r="S28" s="26">
        <v>356.6787833333334</v>
      </c>
      <c r="T28" s="26">
        <v>334.88829709677418</v>
      </c>
      <c r="U28" s="26">
        <v>310.62404623655914</v>
      </c>
      <c r="V28" s="26">
        <v>302.61969752688174</v>
      </c>
      <c r="W28" s="26">
        <v>327.27463473118274</v>
      </c>
      <c r="X28" s="26">
        <v>311.34662989247306</v>
      </c>
      <c r="Y28" s="26">
        <v>331.00245946236549</v>
      </c>
      <c r="Z28" s="26">
        <v>294.01441053763438</v>
      </c>
      <c r="AA28" s="26">
        <v>297.79151612903229</v>
      </c>
      <c r="AB28" s="26">
        <v>316.49615645161288</v>
      </c>
      <c r="AC28" s="26">
        <v>315.43317182795693</v>
      </c>
      <c r="AD28" s="26">
        <v>330.22305172043002</v>
      </c>
      <c r="AE28" s="26">
        <v>302.50781989247304</v>
      </c>
    </row>
    <row r="29" spans="1:31">
      <c r="A29" t="s">
        <v>24</v>
      </c>
      <c r="B29" t="s">
        <v>229</v>
      </c>
      <c r="C29" t="s">
        <v>68</v>
      </c>
      <c r="D29" s="26">
        <v>319.60954494623655</v>
      </c>
      <c r="E29" s="26">
        <v>4098.2434930107529</v>
      </c>
      <c r="F29" s="26">
        <v>4508.5046215053762</v>
      </c>
      <c r="G29" s="26">
        <v>4844.8644567741949</v>
      </c>
      <c r="H29" s="26">
        <v>6451.0938280645159</v>
      </c>
      <c r="I29" s="26">
        <v>7105.9136168817186</v>
      </c>
      <c r="J29" s="26">
        <v>7947.3541313978485</v>
      </c>
      <c r="K29" s="26">
        <v>7951.8485708602175</v>
      </c>
      <c r="L29" s="26">
        <v>7945.7863879569877</v>
      </c>
      <c r="M29" s="26">
        <v>9296.5981580645148</v>
      </c>
      <c r="N29" s="26">
        <v>9908.2087354838732</v>
      </c>
      <c r="O29" s="26">
        <v>10779.498017634407</v>
      </c>
      <c r="P29" s="26">
        <v>11591.762545698926</v>
      </c>
      <c r="Q29" s="26">
        <v>11971.70226870968</v>
      </c>
      <c r="R29" s="26">
        <v>12376.384553333333</v>
      </c>
      <c r="S29" s="26">
        <v>12410.147335161291</v>
      </c>
      <c r="T29" s="26">
        <v>13067.675612473115</v>
      </c>
      <c r="U29" s="26">
        <v>13624.528462258062</v>
      </c>
      <c r="V29" s="26">
        <v>14125.756800107525</v>
      </c>
      <c r="W29" s="26">
        <v>14551.335643763441</v>
      </c>
      <c r="X29" s="26">
        <v>14539.992653333335</v>
      </c>
      <c r="Y29" s="26">
        <v>15067.821137956991</v>
      </c>
      <c r="Z29" s="26">
        <v>15000.157103440868</v>
      </c>
      <c r="AA29" s="26">
        <v>15178.044827849457</v>
      </c>
      <c r="AB29" s="26">
        <v>15488.074723010754</v>
      </c>
      <c r="AC29" s="26">
        <v>16269.126169247311</v>
      </c>
      <c r="AD29" s="26">
        <v>16249.082313655912</v>
      </c>
      <c r="AE29" s="26">
        <v>16985.208962580647</v>
      </c>
    </row>
    <row r="30" spans="1:31">
      <c r="A30" t="s">
        <v>24</v>
      </c>
      <c r="B30" t="s">
        <v>229</v>
      </c>
      <c r="C30" t="s">
        <v>72</v>
      </c>
      <c r="D30" s="26">
        <v>1990.9491126881721</v>
      </c>
      <c r="E30" s="26">
        <v>24166.863006881718</v>
      </c>
      <c r="F30" s="26">
        <v>24315.926835913971</v>
      </c>
      <c r="G30" s="26">
        <v>24414.67983526882</v>
      </c>
      <c r="H30" s="26">
        <v>24237.954328387088</v>
      </c>
      <c r="I30" s="26">
        <v>24204.569891935484</v>
      </c>
      <c r="J30" s="26">
        <v>23999.222871827951</v>
      </c>
      <c r="K30" s="26">
        <v>23967.431323978497</v>
      </c>
      <c r="L30" s="26">
        <v>23834.759527956987</v>
      </c>
      <c r="M30" s="26">
        <v>23686.933058387094</v>
      </c>
      <c r="N30" s="26">
        <v>23562.383094408597</v>
      </c>
      <c r="O30" s="26">
        <v>23444.526659032261</v>
      </c>
      <c r="P30" s="26">
        <v>23301.650050107524</v>
      </c>
      <c r="Q30" s="26">
        <v>23551.645107419357</v>
      </c>
      <c r="R30" s="26">
        <v>23629.2854983871</v>
      </c>
      <c r="S30" s="26">
        <v>23783.994433225806</v>
      </c>
      <c r="T30" s="26">
        <v>23981.273163333339</v>
      </c>
      <c r="U30" s="26">
        <v>24043.777860215057</v>
      </c>
      <c r="V30" s="26">
        <v>23788.247012473115</v>
      </c>
      <c r="W30" s="26">
        <v>23800.288744731184</v>
      </c>
      <c r="X30" s="26">
        <v>23903.498715913975</v>
      </c>
      <c r="Y30" s="26">
        <v>23872.456388817205</v>
      </c>
      <c r="Z30" s="26">
        <v>23801.635639139782</v>
      </c>
      <c r="AA30" s="26">
        <v>23736.896422043006</v>
      </c>
      <c r="AB30" s="26">
        <v>23809.150139247315</v>
      </c>
      <c r="AC30" s="26">
        <v>23887.192025698921</v>
      </c>
      <c r="AD30" s="26">
        <v>23974.291281182792</v>
      </c>
      <c r="AE30" s="26">
        <v>23878.683763440858</v>
      </c>
    </row>
    <row r="31" spans="1:31">
      <c r="A31" t="s">
        <v>24</v>
      </c>
      <c r="B31" t="s">
        <v>229</v>
      </c>
      <c r="C31" t="s">
        <v>71</v>
      </c>
      <c r="D31" s="26">
        <v>673.48829999999998</v>
      </c>
      <c r="E31" s="26">
        <v>8184.6567699999978</v>
      </c>
      <c r="F31" s="26">
        <v>9683.0622700000058</v>
      </c>
      <c r="G31" s="26">
        <v>9861.5024700000104</v>
      </c>
      <c r="H31" s="26">
        <v>10292.931480000007</v>
      </c>
      <c r="I31" s="26">
        <v>11267.313799999996</v>
      </c>
      <c r="J31" s="26">
        <v>11965.125790000009</v>
      </c>
      <c r="K31" s="26">
        <v>13442.570990000004</v>
      </c>
      <c r="L31" s="26">
        <v>14507.446950000003</v>
      </c>
      <c r="M31" s="26">
        <v>14547.385259999997</v>
      </c>
      <c r="N31" s="26">
        <v>14790.352629999999</v>
      </c>
      <c r="O31" s="26">
        <v>14790.844540000004</v>
      </c>
      <c r="P31" s="26">
        <v>14792.036420000009</v>
      </c>
      <c r="Q31" s="26">
        <v>14835.079049999997</v>
      </c>
      <c r="R31" s="26">
        <v>14789.522920000007</v>
      </c>
      <c r="S31" s="26">
        <v>14789.514470000004</v>
      </c>
      <c r="T31" s="26">
        <v>14790.415949999999</v>
      </c>
      <c r="U31" s="26">
        <v>15102.728669999999</v>
      </c>
      <c r="V31" s="26">
        <v>15198.467939354839</v>
      </c>
      <c r="W31" s="26">
        <v>15395.536366344086</v>
      </c>
      <c r="X31" s="26">
        <v>15998.630823333333</v>
      </c>
      <c r="Y31" s="26">
        <v>16245.690266129033</v>
      </c>
      <c r="Z31" s="26">
        <v>17143.278163225808</v>
      </c>
      <c r="AA31" s="26">
        <v>17612.557247957</v>
      </c>
      <c r="AB31" s="26">
        <v>17616.106671612906</v>
      </c>
      <c r="AC31" s="26">
        <v>17657.935599569897</v>
      </c>
      <c r="AD31" s="26">
        <v>17609.74212010753</v>
      </c>
      <c r="AE31" s="26">
        <v>17610.340765483863</v>
      </c>
    </row>
    <row r="32" spans="1:31">
      <c r="A32" t="s">
        <v>24</v>
      </c>
      <c r="B32" t="s">
        <v>229</v>
      </c>
      <c r="C32" t="s">
        <v>232</v>
      </c>
      <c r="D32" s="26">
        <v>155.77799913978498</v>
      </c>
      <c r="E32" s="26">
        <v>1313.383693763441</v>
      </c>
      <c r="F32" s="26">
        <v>1570.4490469892473</v>
      </c>
      <c r="G32" s="26">
        <v>1383.5915954838708</v>
      </c>
      <c r="H32" s="26">
        <v>1101.9217409677419</v>
      </c>
      <c r="I32" s="26">
        <v>860.70941774193568</v>
      </c>
      <c r="J32" s="26">
        <v>913.35439333333329</v>
      </c>
      <c r="K32" s="26">
        <v>828.86372946236565</v>
      </c>
      <c r="L32" s="26">
        <v>723.84786559139786</v>
      </c>
      <c r="M32" s="26">
        <v>890.3930689247311</v>
      </c>
      <c r="N32" s="26">
        <v>840.56253311827936</v>
      </c>
      <c r="O32" s="26">
        <v>803.44203548387088</v>
      </c>
      <c r="P32" s="26">
        <v>767.45763784946246</v>
      </c>
      <c r="Q32" s="26">
        <v>749.56025956989254</v>
      </c>
      <c r="R32" s="26">
        <v>1140.2089695698926</v>
      </c>
      <c r="S32" s="26">
        <v>1195.8299805376341</v>
      </c>
      <c r="T32" s="26">
        <v>1168.3415808602151</v>
      </c>
      <c r="U32" s="26">
        <v>1142.3175644086023</v>
      </c>
      <c r="V32" s="26">
        <v>1078.2784312903227</v>
      </c>
      <c r="W32" s="26">
        <v>1145.5307224731182</v>
      </c>
      <c r="X32" s="26">
        <v>1135.3806482795701</v>
      </c>
      <c r="Y32" s="26">
        <v>1168.0883337634411</v>
      </c>
      <c r="Z32" s="26">
        <v>1108.9142566666669</v>
      </c>
      <c r="AA32" s="26">
        <v>1113.3308063440859</v>
      </c>
      <c r="AB32" s="26">
        <v>1166.0719892473121</v>
      </c>
      <c r="AC32" s="26">
        <v>1204.4000386021505</v>
      </c>
      <c r="AD32" s="26">
        <v>1247.5624622580644</v>
      </c>
      <c r="AE32" s="26">
        <v>1190.36652</v>
      </c>
    </row>
    <row r="33" spans="1:31">
      <c r="A33" t="s">
        <v>24</v>
      </c>
      <c r="B33" t="s">
        <v>229</v>
      </c>
      <c r="C33" t="s">
        <v>233</v>
      </c>
      <c r="D33" s="26">
        <v>7.0577854838709682</v>
      </c>
      <c r="E33" s="26">
        <v>103.96218010752689</v>
      </c>
      <c r="F33" s="26">
        <v>353.20616795698925</v>
      </c>
      <c r="G33" s="26">
        <v>1565.3415322580647</v>
      </c>
      <c r="H33" s="26">
        <v>1798.5267183870969</v>
      </c>
      <c r="I33" s="26">
        <v>2331.2097765591398</v>
      </c>
      <c r="J33" s="26">
        <v>2918.8153051612903</v>
      </c>
      <c r="K33" s="26">
        <v>3090.8678829032251</v>
      </c>
      <c r="L33" s="26">
        <v>3068.2063190322583</v>
      </c>
      <c r="M33" s="26">
        <v>3162.7913632258069</v>
      </c>
      <c r="N33" s="26">
        <v>3321.4225258064516</v>
      </c>
      <c r="O33" s="26">
        <v>3512.5791363440858</v>
      </c>
      <c r="P33" s="26">
        <v>3738.7702831182796</v>
      </c>
      <c r="Q33" s="26">
        <v>4140.9139206451619</v>
      </c>
      <c r="R33" s="26">
        <v>4386.5208511827959</v>
      </c>
      <c r="S33" s="26">
        <v>4898.0720544086034</v>
      </c>
      <c r="T33" s="26">
        <v>4871.7965286021499</v>
      </c>
      <c r="U33" s="26">
        <v>4859.1210081720428</v>
      </c>
      <c r="V33" s="26">
        <v>4793.756940107527</v>
      </c>
      <c r="W33" s="26">
        <v>4771.7743809677431</v>
      </c>
      <c r="X33" s="26">
        <v>4846.3205056989245</v>
      </c>
      <c r="Y33" s="26">
        <v>4937.8865260215034</v>
      </c>
      <c r="Z33" s="26">
        <v>4881.4371660215074</v>
      </c>
      <c r="AA33" s="26">
        <v>5024.7119820430098</v>
      </c>
      <c r="AB33" s="26">
        <v>5276.6712775268816</v>
      </c>
      <c r="AC33" s="26">
        <v>5277.866353225807</v>
      </c>
      <c r="AD33" s="26">
        <v>5786.703422365591</v>
      </c>
      <c r="AE33" s="26">
        <v>5973.7952688172027</v>
      </c>
    </row>
    <row r="34" spans="1:31">
      <c r="A34" t="s">
        <v>24</v>
      </c>
      <c r="B34" t="s">
        <v>229</v>
      </c>
      <c r="C34" t="s">
        <v>234</v>
      </c>
      <c r="D34" s="26">
        <v>0.12672946236559141</v>
      </c>
      <c r="E34" s="26">
        <v>19.537741075268812</v>
      </c>
      <c r="F34" s="26">
        <v>20.964201827957002</v>
      </c>
      <c r="G34" s="26">
        <v>15.600436451612889</v>
      </c>
      <c r="H34" s="26">
        <v>17.895320430107535</v>
      </c>
      <c r="I34" s="26">
        <v>18.919170215053761</v>
      </c>
      <c r="J34" s="26">
        <v>22.944095376344087</v>
      </c>
      <c r="K34" s="26">
        <v>23.196145591397848</v>
      </c>
      <c r="L34" s="26">
        <v>20.33346505376344</v>
      </c>
      <c r="M34" s="26">
        <v>26.116803333333333</v>
      </c>
      <c r="N34" s="26">
        <v>22.877743440860218</v>
      </c>
      <c r="O34" s="26">
        <v>25.069580645161292</v>
      </c>
      <c r="P34" s="26">
        <v>27.258855913978486</v>
      </c>
      <c r="Q34" s="26">
        <v>26.813839569892455</v>
      </c>
      <c r="R34" s="26">
        <v>25.495569569892464</v>
      </c>
      <c r="S34" s="26">
        <v>27.79132774193549</v>
      </c>
      <c r="T34" s="26">
        <v>27.073682473118286</v>
      </c>
      <c r="U34" s="26">
        <v>29.056081075268811</v>
      </c>
      <c r="V34" s="26">
        <v>31.103457741935486</v>
      </c>
      <c r="W34" s="26">
        <v>31.955522365591399</v>
      </c>
      <c r="X34" s="26">
        <v>32.814498602150543</v>
      </c>
      <c r="Y34" s="26">
        <v>36.557536236559123</v>
      </c>
      <c r="Z34" s="26">
        <v>35.687839139784941</v>
      </c>
      <c r="AA34" s="26">
        <v>37.90631010752687</v>
      </c>
      <c r="AB34" s="26">
        <v>41.963874946236551</v>
      </c>
      <c r="AC34" s="26">
        <v>46.669818172043001</v>
      </c>
      <c r="AD34" s="26">
        <v>50.053857096774159</v>
      </c>
      <c r="AE34" s="26">
        <v>56.388046666666675</v>
      </c>
    </row>
    <row r="35" spans="1:31">
      <c r="A35" t="s">
        <v>24</v>
      </c>
      <c r="B35" t="s">
        <v>229</v>
      </c>
      <c r="C35" t="s">
        <v>235</v>
      </c>
      <c r="D35" s="26">
        <v>80.870650000000097</v>
      </c>
      <c r="E35" s="26">
        <v>941.10779000000082</v>
      </c>
      <c r="F35" s="26">
        <v>938.38673000000063</v>
      </c>
      <c r="G35" s="26">
        <v>938.33234999999979</v>
      </c>
      <c r="H35" s="26">
        <v>938.56129999999939</v>
      </c>
      <c r="I35" s="26">
        <v>941.05361999999968</v>
      </c>
      <c r="J35" s="26">
        <v>938.52185000000009</v>
      </c>
      <c r="K35" s="26">
        <v>938.51540999999963</v>
      </c>
      <c r="L35" s="26">
        <v>938.33683000000019</v>
      </c>
      <c r="M35" s="26">
        <v>941.00158999999917</v>
      </c>
      <c r="N35" s="26">
        <v>938.5011199999999</v>
      </c>
      <c r="O35" s="26">
        <v>938.43864999999994</v>
      </c>
      <c r="P35" s="26">
        <v>938.65943999999877</v>
      </c>
      <c r="Q35" s="26">
        <v>940.84154000000012</v>
      </c>
      <c r="R35" s="26">
        <v>938.33234999999979</v>
      </c>
      <c r="S35" s="26">
        <v>938.30905999999982</v>
      </c>
      <c r="T35" s="26">
        <v>938.45124000000021</v>
      </c>
      <c r="U35" s="26">
        <v>941.13683000000105</v>
      </c>
      <c r="V35" s="26">
        <v>938.46139225806462</v>
      </c>
      <c r="W35" s="26">
        <v>938.3330206451617</v>
      </c>
      <c r="X35" s="26">
        <v>938.50063763440801</v>
      </c>
      <c r="Y35" s="26">
        <v>940.99435193548402</v>
      </c>
      <c r="Z35" s="26">
        <v>938.42719193548407</v>
      </c>
      <c r="AA35" s="26">
        <v>938.64818236559029</v>
      </c>
      <c r="AB35" s="26">
        <v>938.45396397849413</v>
      </c>
      <c r="AC35" s="26">
        <v>940.80772107526946</v>
      </c>
      <c r="AD35" s="26">
        <v>938.35265870967783</v>
      </c>
      <c r="AE35" s="26">
        <v>938.40566569892508</v>
      </c>
    </row>
    <row r="36" spans="1:31">
      <c r="A36" t="s">
        <v>24</v>
      </c>
      <c r="B36" t="s">
        <v>229</v>
      </c>
      <c r="C36" t="s">
        <v>236</v>
      </c>
      <c r="D36" s="26">
        <v>0</v>
      </c>
      <c r="E36" s="26">
        <v>6.3647132258064518</v>
      </c>
      <c r="F36" s="26">
        <v>7.8305082795698926</v>
      </c>
      <c r="G36" s="26">
        <v>9.6877823655913993</v>
      </c>
      <c r="H36" s="26">
        <v>12.747028709677419</v>
      </c>
      <c r="I36" s="26">
        <v>16.673123763440866</v>
      </c>
      <c r="J36" s="26">
        <v>22.715027311827964</v>
      </c>
      <c r="K36" s="26">
        <v>22.509365268817209</v>
      </c>
      <c r="L36" s="26">
        <v>18.509575913978498</v>
      </c>
      <c r="M36" s="26">
        <v>24.694339784946241</v>
      </c>
      <c r="N36" s="26">
        <v>22.676979247311831</v>
      </c>
      <c r="O36" s="26">
        <v>26.887929462365587</v>
      </c>
      <c r="P36" s="26">
        <v>30.938499247311828</v>
      </c>
      <c r="Q36" s="26">
        <v>28.454148494623659</v>
      </c>
      <c r="R36" s="26">
        <v>28.75307419354839</v>
      </c>
      <c r="S36" s="26">
        <v>31.209433870967736</v>
      </c>
      <c r="T36" s="26">
        <v>31.939881612903232</v>
      </c>
      <c r="U36" s="26">
        <v>35.307052150537629</v>
      </c>
      <c r="V36" s="26">
        <v>38.290579784946239</v>
      </c>
      <c r="W36" s="26">
        <v>39.069557526881717</v>
      </c>
      <c r="X36" s="26">
        <v>41.786457526881719</v>
      </c>
      <c r="Y36" s="26">
        <v>47.039272903225807</v>
      </c>
      <c r="Z36" s="26">
        <v>47.884680860215042</v>
      </c>
      <c r="AA36" s="26">
        <v>51.139907849462354</v>
      </c>
      <c r="AB36" s="26">
        <v>53.936450430107527</v>
      </c>
      <c r="AC36" s="26">
        <v>64.240969032258064</v>
      </c>
      <c r="AD36" s="26">
        <v>69.136416881720422</v>
      </c>
      <c r="AE36" s="26">
        <v>83.38235924731184</v>
      </c>
    </row>
    <row r="37" spans="1:31">
      <c r="A37" t="s">
        <v>24</v>
      </c>
      <c r="B37" t="s">
        <v>229</v>
      </c>
      <c r="C37" t="s">
        <v>218</v>
      </c>
      <c r="D37" s="26">
        <v>3506.4758981720438</v>
      </c>
      <c r="E37" s="26">
        <v>44150.897358602146</v>
      </c>
      <c r="F37" s="26">
        <v>45063.627941290331</v>
      </c>
      <c r="G37" s="26">
        <v>46361.750776666689</v>
      </c>
      <c r="H37" s="26">
        <v>47779.529900860201</v>
      </c>
      <c r="I37" s="26">
        <v>49042.06938892472</v>
      </c>
      <c r="J37" s="26">
        <v>50706.730735376339</v>
      </c>
      <c r="K37" s="26">
        <v>52090.453752043017</v>
      </c>
      <c r="L37" s="26">
        <v>52568.798055376355</v>
      </c>
      <c r="M37" s="26">
        <v>53549.648872258069</v>
      </c>
      <c r="N37" s="26">
        <v>54257.878564946222</v>
      </c>
      <c r="O37" s="26">
        <v>55117.544371075252</v>
      </c>
      <c r="P37" s="26">
        <v>55961.71250967744</v>
      </c>
      <c r="Q37" s="26">
        <v>56977.316379784927</v>
      </c>
      <c r="R37" s="26">
        <v>57639.134165053787</v>
      </c>
      <c r="S37" s="26">
        <v>58431.546878279551</v>
      </c>
      <c r="T37" s="26">
        <v>59211.855936451597</v>
      </c>
      <c r="U37" s="26">
        <v>60088.597574516105</v>
      </c>
      <c r="V37" s="26">
        <v>60294.982250645175</v>
      </c>
      <c r="W37" s="26">
        <v>61001.098593548391</v>
      </c>
      <c r="X37" s="26">
        <v>61748.271570215067</v>
      </c>
      <c r="Y37" s="26">
        <v>62647.536273225829</v>
      </c>
      <c r="Z37" s="26">
        <v>63251.436450967689</v>
      </c>
      <c r="AA37" s="26">
        <v>63991.027202688172</v>
      </c>
      <c r="AB37" s="26">
        <v>64706.92524645161</v>
      </c>
      <c r="AC37" s="26">
        <v>65663.671866451637</v>
      </c>
      <c r="AD37" s="26">
        <v>66255.147583978513</v>
      </c>
      <c r="AE37" s="26">
        <v>67019.07917182798</v>
      </c>
    </row>
    <row r="38" spans="1:31">
      <c r="A38" t="s">
        <v>24</v>
      </c>
      <c r="B38" t="s">
        <v>237</v>
      </c>
      <c r="C38" t="s">
        <v>238</v>
      </c>
      <c r="D38" s="124">
        <f>SUM(D29:D31,D33,D36) / (D37 -D35)</f>
        <v>0.87316095300659058</v>
      </c>
      <c r="E38" s="124">
        <f t="shared" ref="E38" si="3">SUM(E29:E31,E33,E36) / (E37 -E35)</f>
        <v>0.84610664685559445</v>
      </c>
      <c r="F38" s="124">
        <f t="shared" ref="F38" si="4">SUM(F29:F31,F33,F36) / (F37 -F35)</f>
        <v>0.88086839497458913</v>
      </c>
      <c r="G38" s="124">
        <f t="shared" ref="G38" si="5">SUM(G29:G31,G33,G36) / (G37 -G35)</f>
        <v>0.89592719980703306</v>
      </c>
      <c r="H38" s="124">
        <f t="shared" ref="H38" si="6">SUM(H29:H31,H33,H36) / (H37 -H35)</f>
        <v>0.91358600519551425</v>
      </c>
      <c r="I38" s="124">
        <f t="shared" ref="I38" si="7">SUM(I29:I31,I33,I36) / (I37 -I35)</f>
        <v>0.93398610176884567</v>
      </c>
      <c r="J38" s="124">
        <f t="shared" ref="J38" si="8">SUM(J29:J31,J33,J36) / (J37 -J35)</f>
        <v>0.94142895987293729</v>
      </c>
      <c r="K38" s="124">
        <f t="shared" ref="K38" si="9">SUM(K29:K31,K33,K36) / (K37 -K35)</f>
        <v>0.94767138263395567</v>
      </c>
      <c r="L38" s="124">
        <f t="shared" ref="L38" si="10">SUM(L29:L31,L33,L36) / (L37 -L35)</f>
        <v>0.95630965885295172</v>
      </c>
      <c r="M38" s="124">
        <f t="shared" ref="M38" si="11">SUM(M29:M31,M33,M36) / (M37 -M35)</f>
        <v>0.96406968815118754</v>
      </c>
      <c r="N38" s="124">
        <f t="shared" ref="N38" si="12">SUM(N29:N31,N33,N36) / (N37 -N35)</f>
        <v>0.96784783389922202</v>
      </c>
      <c r="O38" s="124">
        <f>SUM(O29:O31,O33,O36) / (O37 -O35)</f>
        <v>0.97001114328156746</v>
      </c>
      <c r="P38" s="124">
        <f t="shared" ref="P38" si="13">SUM(P29:P31,P33,P36) / (P37 -P35)</f>
        <v>0.97150475693306382</v>
      </c>
      <c r="Q38" s="124">
        <f t="shared" ref="Q38" si="14">SUM(Q29:Q31,Q33,Q36) / (Q37 -Q35)</f>
        <v>0.97307681561287362</v>
      </c>
      <c r="R38" s="124">
        <f t="shared" ref="R38" si="15">SUM(R29:R31,R33,R36) / (R37 -R35)</f>
        <v>0.97371580523996515</v>
      </c>
      <c r="S38" s="124">
        <f t="shared" ref="S38" si="16">SUM(S29:S31,S33,S36) / (S37 -S35)</f>
        <v>0.97251328762161937</v>
      </c>
      <c r="T38" s="124">
        <f t="shared" ref="T38" si="17">SUM(T29:T31,T33,T36) / (T37 -T35)</f>
        <v>0.97373924574337978</v>
      </c>
      <c r="U38" s="124">
        <f t="shared" ref="U38" si="18">SUM(U29:U31,U33,U36) / (U37 -U35)</f>
        <v>0.97494401833881239</v>
      </c>
      <c r="V38" s="124">
        <f t="shared" ref="V38" si="19">SUM(V29:V31,V33,V36) / (V37 -V35)</f>
        <v>0.97621151701381015</v>
      </c>
      <c r="W38" s="124">
        <f t="shared" ref="W38" si="20">SUM(W29:W31,W33,W36) / (W37 -W35)</f>
        <v>0.97494685991867236</v>
      </c>
      <c r="X38" s="124">
        <f t="shared" ref="X38" si="21">SUM(X29:X31,X33,X36) / (X37 -X35)</f>
        <v>0.97566934138899208</v>
      </c>
      <c r="Y38" s="124">
        <f t="shared" ref="Y38" si="22">SUM(Y29:Y31,Y33,Y36) / (Y37 -Y35)</f>
        <v>0.97511368678832833</v>
      </c>
      <c r="Z38" s="124">
        <f t="shared" ref="Z38" si="23">SUM(Z29:Z31,Z33,Z36) / (Z37 -Z35)</f>
        <v>0.97691306320380455</v>
      </c>
      <c r="AA38" s="124">
        <f t="shared" ref="AA38" si="24">SUM(AA29:AA31,AA33,AA36) / (AA37 -AA35)</f>
        <v>0.97701865250613928</v>
      </c>
      <c r="AB38" s="124">
        <f t="shared" ref="AB38" si="25">SUM(AB29:AB31,AB33,AB36) / (AB37 -AB35)</f>
        <v>0.97609269926054854</v>
      </c>
      <c r="AC38" s="124">
        <f t="shared" ref="AC38" si="26">SUM(AC29:AC31,AC33,AC36) / (AC37 -AC35)</f>
        <v>0.97579675978053759</v>
      </c>
      <c r="AD38" s="124">
        <f t="shared" ref="AD38" si="27">SUM(AD29:AD31,AD33,AD36) / (AD37 -AD35)</f>
        <v>0.97507778247634858</v>
      </c>
      <c r="AE38" s="124">
        <f t="shared" ref="AE38" si="28">SUM(AE29:AE31,AE33,AE36) / (AE37 -AE35)</f>
        <v>0.9765549849243671</v>
      </c>
    </row>
    <row r="39" spans="1:31">
      <c r="A39" t="s">
        <v>24</v>
      </c>
      <c r="B39" t="s">
        <v>237</v>
      </c>
      <c r="C39" t="s">
        <v>239</v>
      </c>
      <c r="D39" s="124">
        <f>SUM(D29:D31,D33,D36)/D37</f>
        <v>0.85302304364264092</v>
      </c>
      <c r="E39" s="124">
        <f t="shared" ref="E39:AE39" si="29">SUM(E29:E31,E33,E36)/E37</f>
        <v>0.82807128168375976</v>
      </c>
      <c r="F39" s="124">
        <f t="shared" si="29"/>
        <v>0.86252554841555362</v>
      </c>
      <c r="G39" s="124">
        <f t="shared" si="29"/>
        <v>0.87779420308580158</v>
      </c>
      <c r="H39" s="124">
        <f t="shared" si="29"/>
        <v>0.8956399000229166</v>
      </c>
      <c r="I39" s="124">
        <f t="shared" si="29"/>
        <v>0.91606412145580141</v>
      </c>
      <c r="J39" s="124">
        <f t="shared" si="29"/>
        <v>0.9240042188918135</v>
      </c>
      <c r="K39" s="124">
        <f t="shared" si="29"/>
        <v>0.93059715631886841</v>
      </c>
      <c r="L39" s="124">
        <f t="shared" si="29"/>
        <v>0.93923982642419435</v>
      </c>
      <c r="M39" s="124">
        <f t="shared" si="29"/>
        <v>0.94712856662142431</v>
      </c>
      <c r="N39" s="124">
        <f t="shared" si="29"/>
        <v>0.95110692363645277</v>
      </c>
      <c r="O39" s="124">
        <f t="shared" si="29"/>
        <v>0.95349560438786063</v>
      </c>
      <c r="P39" s="124">
        <f t="shared" si="29"/>
        <v>0.95520947092046327</v>
      </c>
      <c r="Q39" s="124">
        <f t="shared" si="29"/>
        <v>0.95700882315711921</v>
      </c>
      <c r="R39" s="124">
        <f t="shared" si="29"/>
        <v>0.95786426525765722</v>
      </c>
      <c r="S39" s="124">
        <f t="shared" si="29"/>
        <v>0.95689641493045741</v>
      </c>
      <c r="T39" s="124">
        <f t="shared" si="29"/>
        <v>0.95830641074517808</v>
      </c>
      <c r="U39" s="124">
        <f t="shared" si="29"/>
        <v>0.95967397111048436</v>
      </c>
      <c r="V39" s="124">
        <f t="shared" si="29"/>
        <v>0.96101727057408537</v>
      </c>
      <c r="W39" s="124">
        <f t="shared" si="29"/>
        <v>0.95995000161401289</v>
      </c>
      <c r="X39" s="124">
        <f t="shared" si="29"/>
        <v>0.96084032228077798</v>
      </c>
      <c r="Y39" s="124">
        <f t="shared" si="29"/>
        <v>0.96046703783215925</v>
      </c>
      <c r="Z39" s="124">
        <f t="shared" si="29"/>
        <v>0.96241913493739883</v>
      </c>
      <c r="AA39" s="124">
        <f t="shared" si="29"/>
        <v>0.96268731853009015</v>
      </c>
      <c r="AB39" s="124">
        <f t="shared" si="29"/>
        <v>0.96193628463657044</v>
      </c>
      <c r="AC39" s="124">
        <f t="shared" si="29"/>
        <v>0.96181586136734987</v>
      </c>
      <c r="AD39" s="124">
        <f t="shared" si="29"/>
        <v>0.9612680354151758</v>
      </c>
      <c r="AE39" s="124">
        <f t="shared" si="29"/>
        <v>0.96288119617579271</v>
      </c>
    </row>
    <row r="40" spans="1:31">
      <c r="A40" t="s">
        <v>24</v>
      </c>
      <c r="B40" t="s">
        <v>240</v>
      </c>
      <c r="C40" t="s">
        <v>68</v>
      </c>
      <c r="D40" s="26">
        <v>43</v>
      </c>
      <c r="E40" s="26">
        <v>219</v>
      </c>
      <c r="F40" s="26">
        <v>219</v>
      </c>
      <c r="G40" s="26">
        <v>384</v>
      </c>
      <c r="H40" s="26">
        <v>821</v>
      </c>
      <c r="I40" s="26">
        <v>1102.3</v>
      </c>
      <c r="J40" s="26">
        <v>1262.3</v>
      </c>
      <c r="K40" s="26">
        <v>1262.3</v>
      </c>
      <c r="L40" s="26">
        <v>1262.3</v>
      </c>
      <c r="M40" s="26">
        <v>1638.3</v>
      </c>
      <c r="N40" s="26">
        <v>1888.3</v>
      </c>
      <c r="O40" s="26">
        <v>2146.3000000000002</v>
      </c>
      <c r="P40" s="26">
        <v>2306.3000000000002</v>
      </c>
      <c r="Q40" s="26">
        <v>2406.3000000000002</v>
      </c>
      <c r="R40" s="26">
        <v>2536.3000000000002</v>
      </c>
      <c r="S40" s="26">
        <v>2666.3</v>
      </c>
      <c r="T40" s="26">
        <v>2766.3</v>
      </c>
      <c r="U40" s="26">
        <v>2916.3</v>
      </c>
      <c r="V40" s="26">
        <v>3191.3</v>
      </c>
      <c r="W40" s="26">
        <v>3191.3</v>
      </c>
      <c r="X40" s="26">
        <v>3191.3</v>
      </c>
      <c r="Y40" s="26">
        <v>3341.3</v>
      </c>
      <c r="Z40" s="26">
        <v>3341.3</v>
      </c>
      <c r="AA40" s="26">
        <v>3491.3</v>
      </c>
      <c r="AB40" s="26">
        <v>3491.3</v>
      </c>
      <c r="AC40" s="26">
        <v>3728.3</v>
      </c>
      <c r="AD40" s="26">
        <v>3728.3</v>
      </c>
      <c r="AE40" s="26">
        <v>4003.3</v>
      </c>
    </row>
    <row r="41" spans="1:31">
      <c r="A41" t="s">
        <v>24</v>
      </c>
      <c r="B41" t="s">
        <v>240</v>
      </c>
      <c r="C41" t="s">
        <v>71</v>
      </c>
      <c r="D41" s="26">
        <v>0</v>
      </c>
      <c r="E41" s="26">
        <v>219.4</v>
      </c>
      <c r="F41" s="26">
        <v>244.4</v>
      </c>
      <c r="G41" s="26">
        <v>244.4</v>
      </c>
      <c r="H41" s="26">
        <v>296.39999999999998</v>
      </c>
      <c r="I41" s="26">
        <v>413.4</v>
      </c>
      <c r="J41" s="26">
        <v>533.4</v>
      </c>
      <c r="K41" s="26">
        <v>819.4</v>
      </c>
      <c r="L41" s="26">
        <v>819.4</v>
      </c>
      <c r="M41" s="26">
        <v>819.4</v>
      </c>
      <c r="N41" s="26">
        <v>854.4</v>
      </c>
      <c r="O41" s="26">
        <v>854.4</v>
      </c>
      <c r="P41" s="26">
        <v>854.4</v>
      </c>
      <c r="Q41" s="26">
        <v>854.4</v>
      </c>
      <c r="R41" s="26">
        <v>854.4</v>
      </c>
      <c r="S41" s="26">
        <v>854.4</v>
      </c>
      <c r="T41" s="26">
        <v>854.4</v>
      </c>
      <c r="U41" s="26">
        <v>904.4</v>
      </c>
      <c r="V41" s="26">
        <v>904.4</v>
      </c>
      <c r="W41" s="26">
        <v>1004.4</v>
      </c>
      <c r="X41" s="26">
        <v>1004.4</v>
      </c>
      <c r="Y41" s="26">
        <v>1104.4000000000001</v>
      </c>
      <c r="Z41" s="26">
        <v>1204.4000000000001</v>
      </c>
      <c r="AA41" s="26">
        <v>1204.4000000000001</v>
      </c>
      <c r="AB41" s="26">
        <v>1204.4000000000001</v>
      </c>
      <c r="AC41" s="26">
        <v>1204.4000000000001</v>
      </c>
      <c r="AD41" s="26">
        <v>1204.4000000000001</v>
      </c>
      <c r="AE41" s="26">
        <v>1204.4000000000001</v>
      </c>
    </row>
    <row r="42" spans="1:31">
      <c r="A42" t="s">
        <v>24</v>
      </c>
      <c r="B42" t="s">
        <v>240</v>
      </c>
      <c r="C42" t="s">
        <v>95</v>
      </c>
      <c r="D42" s="26">
        <v>0</v>
      </c>
      <c r="E42" s="26">
        <v>46</v>
      </c>
      <c r="F42" s="26">
        <v>342</v>
      </c>
      <c r="G42" s="26">
        <v>804</v>
      </c>
      <c r="H42" s="26">
        <v>904</v>
      </c>
      <c r="I42" s="26">
        <v>1174</v>
      </c>
      <c r="J42" s="26">
        <v>1482</v>
      </c>
      <c r="K42" s="26">
        <v>1582</v>
      </c>
      <c r="L42" s="26">
        <v>1582</v>
      </c>
      <c r="M42" s="26">
        <v>1732</v>
      </c>
      <c r="N42" s="26">
        <v>1732</v>
      </c>
      <c r="O42" s="26">
        <v>1844</v>
      </c>
      <c r="P42" s="26">
        <v>2028</v>
      </c>
      <c r="Q42" s="26">
        <v>2249</v>
      </c>
      <c r="R42" s="26">
        <v>2599</v>
      </c>
      <c r="S42" s="26">
        <v>2599</v>
      </c>
      <c r="T42" s="26">
        <v>2599</v>
      </c>
      <c r="U42" s="26">
        <v>2599</v>
      </c>
      <c r="V42" s="26">
        <v>2599</v>
      </c>
      <c r="W42" s="26">
        <v>2599</v>
      </c>
      <c r="X42" s="26">
        <v>2699</v>
      </c>
      <c r="Y42" s="26">
        <v>2699</v>
      </c>
      <c r="Z42" s="26">
        <v>2699</v>
      </c>
      <c r="AA42" s="26">
        <v>2799</v>
      </c>
      <c r="AB42" s="26">
        <v>2946</v>
      </c>
      <c r="AC42" s="26">
        <v>2946</v>
      </c>
      <c r="AD42" s="26">
        <v>3376</v>
      </c>
      <c r="AE42" s="26">
        <v>3476</v>
      </c>
    </row>
    <row r="43" spans="1:31">
      <c r="A43" t="s">
        <v>24</v>
      </c>
      <c r="B43" t="s">
        <v>240</v>
      </c>
      <c r="C43" t="s">
        <v>72</v>
      </c>
      <c r="D43" s="26">
        <v>0</v>
      </c>
      <c r="E43" s="26">
        <v>0</v>
      </c>
      <c r="F43" s="26">
        <v>0</v>
      </c>
      <c r="G43" s="26">
        <v>0</v>
      </c>
      <c r="H43" s="26">
        <v>0</v>
      </c>
      <c r="I43" s="26">
        <v>35</v>
      </c>
      <c r="J43" s="26">
        <v>35</v>
      </c>
      <c r="K43" s="26">
        <v>35</v>
      </c>
      <c r="L43" s="26">
        <v>35</v>
      </c>
      <c r="M43" s="26">
        <v>35</v>
      </c>
      <c r="N43" s="26">
        <v>35</v>
      </c>
      <c r="O43" s="26">
        <v>35</v>
      </c>
      <c r="P43" s="26">
        <v>35</v>
      </c>
      <c r="Q43" s="26">
        <v>105</v>
      </c>
      <c r="R43" s="26">
        <v>155</v>
      </c>
      <c r="S43" s="26">
        <v>225.5</v>
      </c>
      <c r="T43" s="26">
        <v>225.5</v>
      </c>
      <c r="U43" s="26">
        <v>225.5</v>
      </c>
      <c r="V43" s="26">
        <v>225.5</v>
      </c>
      <c r="W43" s="26">
        <v>225.5</v>
      </c>
      <c r="X43" s="26">
        <v>225.5</v>
      </c>
      <c r="Y43" s="26">
        <v>225.5</v>
      </c>
      <c r="Z43" s="26">
        <v>225.5</v>
      </c>
      <c r="AA43" s="26">
        <v>225.5</v>
      </c>
      <c r="AB43" s="26">
        <v>225.5</v>
      </c>
      <c r="AC43" s="26">
        <v>225.5</v>
      </c>
      <c r="AD43" s="26">
        <v>269.5</v>
      </c>
      <c r="AE43" s="26">
        <v>269.5</v>
      </c>
    </row>
    <row r="44" spans="1:31">
      <c r="A44" t="s">
        <v>24</v>
      </c>
      <c r="B44" t="s">
        <v>240</v>
      </c>
      <c r="C44" t="s">
        <v>218</v>
      </c>
      <c r="D44" s="26">
        <v>43</v>
      </c>
      <c r="E44" s="26">
        <v>484.4</v>
      </c>
      <c r="F44" s="26">
        <v>805.4</v>
      </c>
      <c r="G44" s="26">
        <v>1432.4</v>
      </c>
      <c r="H44" s="26">
        <v>2021.4</v>
      </c>
      <c r="I44" s="26">
        <v>2724.7</v>
      </c>
      <c r="J44" s="26">
        <v>3312.7</v>
      </c>
      <c r="K44" s="26">
        <v>3698.7</v>
      </c>
      <c r="L44" s="26">
        <v>3698.7</v>
      </c>
      <c r="M44" s="26">
        <v>4224.7</v>
      </c>
      <c r="N44" s="26">
        <v>4509.7</v>
      </c>
      <c r="O44" s="26">
        <v>4879.7000000000007</v>
      </c>
      <c r="P44" s="26">
        <v>5223.7000000000007</v>
      </c>
      <c r="Q44" s="26">
        <v>5614.7000000000007</v>
      </c>
      <c r="R44" s="26">
        <v>6144.7000000000007</v>
      </c>
      <c r="S44" s="26">
        <v>6345.2000000000007</v>
      </c>
      <c r="T44" s="26">
        <v>6445.2000000000007</v>
      </c>
      <c r="U44" s="26">
        <v>6645.2000000000007</v>
      </c>
      <c r="V44" s="26">
        <v>6920.2000000000007</v>
      </c>
      <c r="W44" s="26">
        <v>7020.2</v>
      </c>
      <c r="X44" s="26">
        <v>7120.2</v>
      </c>
      <c r="Y44" s="26">
        <v>7370.2000000000007</v>
      </c>
      <c r="Z44" s="26">
        <v>7470.2000000000007</v>
      </c>
      <c r="AA44" s="26">
        <v>7720.2000000000007</v>
      </c>
      <c r="AB44" s="26">
        <v>7867.2000000000007</v>
      </c>
      <c r="AC44" s="26">
        <v>8104.2000000000007</v>
      </c>
      <c r="AD44" s="26">
        <v>8578.2000000000007</v>
      </c>
      <c r="AE44" s="26">
        <v>8953.2000000000007</v>
      </c>
    </row>
    <row r="45" spans="1:31">
      <c r="A45" t="s">
        <v>24</v>
      </c>
      <c r="B45" t="s">
        <v>241</v>
      </c>
      <c r="C45" t="s">
        <v>242</v>
      </c>
      <c r="D45" s="26">
        <v>418.61012682651642</v>
      </c>
      <c r="E45" s="26">
        <v>4608.0606034639541</v>
      </c>
      <c r="F45" s="26">
        <v>4102.7234083664898</v>
      </c>
      <c r="G45" s="26">
        <v>3770.9689687503064</v>
      </c>
      <c r="H45" s="26">
        <v>3413.7852031265584</v>
      </c>
      <c r="I45" s="26">
        <v>2977.307249430773</v>
      </c>
      <c r="J45" s="26">
        <v>2885.8766501670407</v>
      </c>
      <c r="K45" s="26">
        <v>2765.3471681078686</v>
      </c>
      <c r="L45" s="26">
        <v>2574.952482614759</v>
      </c>
      <c r="M45" s="26">
        <v>2495.0696235946712</v>
      </c>
      <c r="N45" s="26">
        <v>2379.0706495604695</v>
      </c>
      <c r="O45" s="26">
        <v>2322.2968919185946</v>
      </c>
      <c r="P45" s="26">
        <v>2293.7316299160802</v>
      </c>
      <c r="Q45" s="26">
        <v>2266.6859196364085</v>
      </c>
      <c r="R45" s="26">
        <v>2332.3213825115049</v>
      </c>
      <c r="S45" s="26">
        <v>2387.6091318606209</v>
      </c>
      <c r="T45" s="26">
        <v>2355.4504140831018</v>
      </c>
      <c r="U45" s="26">
        <v>2330.9883340019974</v>
      </c>
      <c r="V45" s="26">
        <v>2293.7237492553613</v>
      </c>
      <c r="W45" s="26">
        <v>2347.52893529937</v>
      </c>
      <c r="X45" s="26">
        <v>2335.9032464814441</v>
      </c>
      <c r="Y45" s="26">
        <v>2376.9476665867396</v>
      </c>
      <c r="Z45" s="26">
        <v>2322.1459871258203</v>
      </c>
      <c r="AA45" s="26">
        <v>2334.3010221853965</v>
      </c>
      <c r="AB45" s="26">
        <v>2378.9940038269251</v>
      </c>
      <c r="AC45" s="26">
        <v>2401.7727424754376</v>
      </c>
      <c r="AD45" s="26">
        <v>2433.4774037880966</v>
      </c>
      <c r="AE45" s="26">
        <v>2387.6756077484274</v>
      </c>
    </row>
    <row r="46" spans="1:31">
      <c r="A46" t="s">
        <v>24</v>
      </c>
      <c r="B46" t="s">
        <v>241</v>
      </c>
      <c r="C46" t="s">
        <v>243</v>
      </c>
      <c r="D46" s="28">
        <f>1000*D45/D37</f>
        <v>119.38200603196545</v>
      </c>
      <c r="E46" s="28">
        <f t="shared" ref="E46" si="30">1000*E45/E37</f>
        <v>104.37071224252574</v>
      </c>
      <c r="F46" s="28">
        <f t="shared" ref="F46" si="31">1000*F45/F37</f>
        <v>91.042900800432406</v>
      </c>
      <c r="G46" s="28">
        <f t="shared" ref="G46" si="32">1000*G45/G37</f>
        <v>81.337932791101352</v>
      </c>
      <c r="H46" s="28">
        <f t="shared" ref="H46" si="33">1000*H45/H37</f>
        <v>71.448698013772173</v>
      </c>
      <c r="I46" s="28">
        <f t="shared" ref="I46" si="34">1000*I45/I37</f>
        <v>60.7092499669915</v>
      </c>
      <c r="J46" s="28">
        <f t="shared" ref="J46" si="35">1000*J45/J37</f>
        <v>56.913088426615204</v>
      </c>
      <c r="K46" s="28">
        <f t="shared" ref="K46" si="36">1000*K45/K37</f>
        <v>53.087407939874396</v>
      </c>
      <c r="L46" s="28">
        <f t="shared" ref="L46" si="37">1000*L45/L37</f>
        <v>48.982525335699805</v>
      </c>
      <c r="M46" s="28">
        <f t="shared" ref="M46" si="38">1000*M45/M37</f>
        <v>46.593575796297458</v>
      </c>
      <c r="N46" s="28">
        <f t="shared" ref="N46" si="39">1000*N45/N37</f>
        <v>43.847469021715291</v>
      </c>
      <c r="O46" s="28">
        <f t="shared" ref="O46" si="40">1000*O45/O37</f>
        <v>42.13353331352868</v>
      </c>
      <c r="P46" s="28">
        <f t="shared" ref="P46" si="41">1000*P45/P37</f>
        <v>40.98751676906646</v>
      </c>
      <c r="Q46" s="28">
        <f t="shared" ref="Q46" si="42">1000*Q45/Q37</f>
        <v>39.782251317835133</v>
      </c>
      <c r="R46" s="28">
        <f t="shared" ref="R46" si="43">1000*R45/R37</f>
        <v>40.464198782596831</v>
      </c>
      <c r="S46" s="28">
        <f t="shared" ref="S46" si="44">1000*S45/S37</f>
        <v>40.861645111575065</v>
      </c>
      <c r="T46" s="28">
        <f t="shared" ref="T46" si="45">1000*T45/T37</f>
        <v>39.780047033335016</v>
      </c>
      <c r="U46" s="28">
        <f t="shared" ref="U46" si="46">1000*U45/U37</f>
        <v>38.79252350849643</v>
      </c>
      <c r="V46" s="28">
        <f t="shared" ref="V46" si="47">1000*V45/V37</f>
        <v>38.041702039489664</v>
      </c>
      <c r="W46" s="28">
        <f t="shared" ref="W46" si="48">1000*W45/W37</f>
        <v>38.483387831111123</v>
      </c>
      <c r="X46" s="28">
        <f t="shared" ref="X46" si="49">1000*X45/X37</f>
        <v>37.829451530886118</v>
      </c>
      <c r="Y46" s="28">
        <f t="shared" ref="Y46" si="50">1000*Y45/Y37</f>
        <v>37.941598472765392</v>
      </c>
      <c r="Z46" s="28">
        <f t="shared" ref="Z46" si="51">1000*Z45/Z37</f>
        <v>36.712936771419265</v>
      </c>
      <c r="AA46" s="28">
        <f t="shared" ref="AA46" si="52">1000*AA45/AA37</f>
        <v>36.478567765315319</v>
      </c>
      <c r="AB46" s="28">
        <f t="shared" ref="AB46" si="53">1000*AB45/AB37</f>
        <v>36.765678399428879</v>
      </c>
      <c r="AC46" s="28">
        <f t="shared" ref="AC46" si="54">1000*AC45/AC37</f>
        <v>36.576887557555736</v>
      </c>
      <c r="AD46" s="28">
        <f t="shared" ref="AD46" si="55">1000*AD45/AD37</f>
        <v>36.728880585522205</v>
      </c>
      <c r="AE46" s="28">
        <f t="shared" ref="AE46" si="56">1000*AE45/AE37</f>
        <v>35.62680414672284</v>
      </c>
    </row>
    <row r="47" spans="1:31">
      <c r="A47" t="s">
        <v>24</v>
      </c>
      <c r="B47" t="s">
        <v>244</v>
      </c>
      <c r="C47" t="s">
        <v>246</v>
      </c>
      <c r="D47" s="125">
        <v>107.05600000000001</v>
      </c>
      <c r="E47" s="125">
        <v>111.63600000000001</v>
      </c>
      <c r="F47" s="125">
        <v>109.03400000000001</v>
      </c>
      <c r="G47" s="125">
        <v>97.654000000000011</v>
      </c>
      <c r="H47" s="125">
        <v>84.364000000000004</v>
      </c>
      <c r="I47" s="125">
        <v>75.488</v>
      </c>
      <c r="J47" s="125">
        <v>83.53</v>
      </c>
      <c r="K47" s="125">
        <v>81.372</v>
      </c>
      <c r="L47" s="125">
        <v>73.626000000000005</v>
      </c>
      <c r="M47" s="125">
        <v>78.176000000000002</v>
      </c>
      <c r="N47" s="125">
        <v>73.995999999999995</v>
      </c>
      <c r="O47" s="125">
        <v>74.486000000000004</v>
      </c>
      <c r="P47" s="125">
        <v>75.653999999999996</v>
      </c>
      <c r="Q47" s="125">
        <v>73.522000000000006</v>
      </c>
      <c r="R47" s="125">
        <v>74.804000000000002</v>
      </c>
      <c r="S47" s="125">
        <v>78.7</v>
      </c>
      <c r="T47" s="125">
        <v>77.652000000000001</v>
      </c>
      <c r="U47" s="125">
        <v>77.231999999999999</v>
      </c>
      <c r="V47" s="125">
        <v>76.902000000000001</v>
      </c>
      <c r="W47" s="125">
        <v>80.557999999999993</v>
      </c>
      <c r="X47" s="125">
        <v>82.738000000000014</v>
      </c>
      <c r="Y47" s="125">
        <v>83.512</v>
      </c>
      <c r="Z47" s="125">
        <v>82.43</v>
      </c>
      <c r="AA47" s="125">
        <v>84.296000000000006</v>
      </c>
      <c r="AB47" s="125">
        <v>88.762</v>
      </c>
      <c r="AC47" s="125">
        <v>88.43</v>
      </c>
      <c r="AD47" s="125">
        <v>92.516000000000005</v>
      </c>
      <c r="AE47" s="125">
        <v>92.22999999999999</v>
      </c>
    </row>
    <row r="48" spans="1:31">
      <c r="A48" t="s">
        <v>24</v>
      </c>
      <c r="B48" t="s">
        <v>244</v>
      </c>
      <c r="C48" t="s">
        <v>247</v>
      </c>
      <c r="D48" s="125">
        <v>144.87</v>
      </c>
      <c r="E48" s="125">
        <v>131.84</v>
      </c>
      <c r="F48" s="125">
        <v>137.25</v>
      </c>
      <c r="G48" s="125">
        <v>129.18</v>
      </c>
      <c r="H48" s="125">
        <v>115.38</v>
      </c>
      <c r="I48" s="125">
        <v>101.41</v>
      </c>
      <c r="J48" s="125">
        <v>110.56</v>
      </c>
      <c r="K48" s="125">
        <v>109.57</v>
      </c>
      <c r="L48" s="125">
        <v>102.91</v>
      </c>
      <c r="M48" s="125">
        <v>108.97</v>
      </c>
      <c r="N48" s="125">
        <v>105.62</v>
      </c>
      <c r="O48" s="125">
        <v>106.99</v>
      </c>
      <c r="P48" s="125">
        <v>105.55</v>
      </c>
      <c r="Q48" s="125">
        <v>103.48</v>
      </c>
      <c r="R48" s="125">
        <v>105.06</v>
      </c>
      <c r="S48" s="125">
        <v>110.68</v>
      </c>
      <c r="T48" s="125">
        <v>111.18</v>
      </c>
      <c r="U48" s="125">
        <v>110.54</v>
      </c>
      <c r="V48" s="125">
        <v>106.93</v>
      </c>
      <c r="W48" s="125">
        <v>114.7</v>
      </c>
      <c r="X48" s="125">
        <v>116.05</v>
      </c>
      <c r="Y48" s="125">
        <v>120.47</v>
      </c>
      <c r="Z48" s="125">
        <v>120.03</v>
      </c>
      <c r="AA48" s="125">
        <v>115.88</v>
      </c>
      <c r="AB48" s="125">
        <v>124.37</v>
      </c>
      <c r="AC48" s="125">
        <v>134.54</v>
      </c>
      <c r="AD48" s="125">
        <v>139.74</v>
      </c>
      <c r="AE48" s="125">
        <v>140.95999999999998</v>
      </c>
    </row>
    <row r="49" spans="1:31">
      <c r="A49" t="s">
        <v>24</v>
      </c>
      <c r="B49" t="s">
        <v>244</v>
      </c>
      <c r="C49" t="s">
        <v>248</v>
      </c>
      <c r="D49" s="125">
        <v>160.16</v>
      </c>
      <c r="E49" s="125">
        <v>148.81</v>
      </c>
      <c r="F49" s="125">
        <v>154.72</v>
      </c>
      <c r="G49" s="125">
        <v>146.4</v>
      </c>
      <c r="H49" s="125">
        <v>131.96</v>
      </c>
      <c r="I49" s="125">
        <v>119.55</v>
      </c>
      <c r="J49" s="125">
        <v>125.22</v>
      </c>
      <c r="K49" s="125">
        <v>122.16</v>
      </c>
      <c r="L49" s="125">
        <v>119.35</v>
      </c>
      <c r="M49" s="125">
        <v>126.42</v>
      </c>
      <c r="N49" s="125">
        <v>126.25</v>
      </c>
      <c r="O49" s="125">
        <v>128.16999999999999</v>
      </c>
      <c r="P49" s="125">
        <v>128.09</v>
      </c>
      <c r="Q49" s="125">
        <v>126.56</v>
      </c>
      <c r="R49" s="125">
        <v>131.65</v>
      </c>
      <c r="S49" s="125">
        <v>136.74</v>
      </c>
      <c r="T49" s="125">
        <v>137.19</v>
      </c>
      <c r="U49" s="125">
        <v>136.97</v>
      </c>
      <c r="V49" s="125">
        <v>135</v>
      </c>
      <c r="W49" s="125">
        <v>141.38999999999999</v>
      </c>
      <c r="X49" s="125">
        <v>144.83000000000001</v>
      </c>
      <c r="Y49" s="125">
        <v>147.84</v>
      </c>
      <c r="Z49" s="125">
        <v>150.56</v>
      </c>
      <c r="AA49" s="125">
        <v>151.31</v>
      </c>
      <c r="AB49" s="125">
        <v>157.61000000000001</v>
      </c>
      <c r="AC49" s="125">
        <v>161.29</v>
      </c>
      <c r="AD49" s="125">
        <v>167.04</v>
      </c>
      <c r="AE49" s="125">
        <v>168.23</v>
      </c>
    </row>
    <row r="50" spans="1:31">
      <c r="A50" t="s">
        <v>24</v>
      </c>
      <c r="B50" t="s">
        <v>244</v>
      </c>
      <c r="C50" t="s">
        <v>249</v>
      </c>
      <c r="D50" s="125">
        <v>176.1</v>
      </c>
      <c r="E50" s="125">
        <v>167.72</v>
      </c>
      <c r="F50" s="125">
        <v>177.97</v>
      </c>
      <c r="G50" s="125">
        <v>167.58</v>
      </c>
      <c r="H50" s="125">
        <v>151.36000000000001</v>
      </c>
      <c r="I50" s="125">
        <v>139.6</v>
      </c>
      <c r="J50" s="125">
        <v>147.69999999999999</v>
      </c>
      <c r="K50" s="125">
        <v>147.85</v>
      </c>
      <c r="L50" s="125">
        <v>144.30000000000001</v>
      </c>
      <c r="M50" s="125">
        <v>155.72999999999999</v>
      </c>
      <c r="N50" s="125">
        <v>156.16999999999999</v>
      </c>
      <c r="O50" s="125">
        <v>158.11000000000001</v>
      </c>
      <c r="P50" s="125">
        <v>156.97999999999999</v>
      </c>
      <c r="Q50" s="125">
        <v>156.44</v>
      </c>
      <c r="R50" s="125">
        <v>159.78</v>
      </c>
      <c r="S50" s="125">
        <v>164.25</v>
      </c>
      <c r="T50" s="125">
        <v>164.27</v>
      </c>
      <c r="U50" s="125">
        <v>168.09</v>
      </c>
      <c r="V50" s="125">
        <v>165.05</v>
      </c>
      <c r="W50" s="125">
        <v>171.43</v>
      </c>
      <c r="X50" s="125">
        <v>177.83</v>
      </c>
      <c r="Y50" s="125">
        <v>182.61</v>
      </c>
      <c r="Z50" s="125">
        <v>182.67</v>
      </c>
      <c r="AA50" s="125">
        <v>186.9</v>
      </c>
      <c r="AB50" s="125">
        <v>194.25</v>
      </c>
      <c r="AC50" s="125">
        <v>199.71</v>
      </c>
      <c r="AD50" s="125">
        <v>204.55</v>
      </c>
      <c r="AE50" s="125">
        <v>208.715</v>
      </c>
    </row>
    <row r="51" spans="1:31">
      <c r="A51" t="s">
        <v>24</v>
      </c>
      <c r="B51" t="s">
        <v>244</v>
      </c>
      <c r="C51" t="s">
        <v>250</v>
      </c>
      <c r="D51" s="125">
        <v>194.46799999999999</v>
      </c>
      <c r="E51" s="125">
        <v>199.83999999999995</v>
      </c>
      <c r="F51" s="125">
        <v>217.82599999999999</v>
      </c>
      <c r="G51" s="125">
        <v>204.89999999999998</v>
      </c>
      <c r="H51" s="125">
        <v>186.25999999999996</v>
      </c>
      <c r="I51" s="125">
        <v>172.65799999999999</v>
      </c>
      <c r="J51" s="125">
        <v>176.61599999999999</v>
      </c>
      <c r="K51" s="125">
        <v>178.23799999999997</v>
      </c>
      <c r="L51" s="125">
        <v>175.50799999999998</v>
      </c>
      <c r="M51" s="125">
        <v>186.01199999999994</v>
      </c>
      <c r="N51" s="125">
        <v>186.52599999999998</v>
      </c>
      <c r="O51" s="125">
        <v>189.07599999999996</v>
      </c>
      <c r="P51" s="125">
        <v>187.88199999999998</v>
      </c>
      <c r="Q51" s="125">
        <v>185.922</v>
      </c>
      <c r="R51" s="125">
        <v>190.292</v>
      </c>
      <c r="S51" s="125">
        <v>200.28999999999994</v>
      </c>
      <c r="T51" s="125">
        <v>200.44799999999998</v>
      </c>
      <c r="U51" s="125">
        <v>202.98599999999996</v>
      </c>
      <c r="V51" s="125">
        <v>201.10399999999998</v>
      </c>
      <c r="W51" s="125">
        <v>208.12199999999999</v>
      </c>
      <c r="X51" s="125">
        <v>215.64799999999997</v>
      </c>
      <c r="Y51" s="125">
        <v>219.19799999999998</v>
      </c>
      <c r="Z51" s="125">
        <v>221.66</v>
      </c>
      <c r="AA51" s="125">
        <v>221.77799999999999</v>
      </c>
      <c r="AB51" s="125">
        <v>234.476</v>
      </c>
      <c r="AC51" s="125">
        <v>243.14</v>
      </c>
      <c r="AD51" s="125">
        <v>258.89999999999998</v>
      </c>
      <c r="AE51" s="125">
        <v>266.17500000000001</v>
      </c>
    </row>
    <row r="52" spans="1:31">
      <c r="A52" t="s">
        <v>25</v>
      </c>
      <c r="B52" t="s">
        <v>229</v>
      </c>
      <c r="C52" t="s">
        <v>230</v>
      </c>
      <c r="D52" s="26">
        <v>50.788446881720454</v>
      </c>
      <c r="E52" s="26">
        <v>4364.8265756989231</v>
      </c>
      <c r="F52" s="26">
        <v>2677.1047574193558</v>
      </c>
      <c r="G52" s="26">
        <v>2590.6164929032261</v>
      </c>
      <c r="H52" s="26">
        <v>2344.3654221505385</v>
      </c>
      <c r="I52" s="26">
        <v>1788.7976267741926</v>
      </c>
      <c r="J52" s="26">
        <v>1566.2260504301069</v>
      </c>
      <c r="K52" s="26">
        <v>1495.814847849462</v>
      </c>
      <c r="L52" s="26">
        <v>1351.4109807526886</v>
      </c>
      <c r="M52" s="26">
        <v>656.44537268817203</v>
      </c>
      <c r="N52" s="26">
        <v>631.61083720430076</v>
      </c>
      <c r="O52" s="26">
        <v>628.23610956989251</v>
      </c>
      <c r="P52" s="26">
        <v>665.03653827956975</v>
      </c>
      <c r="Q52" s="26">
        <v>578.82022483870981</v>
      </c>
      <c r="R52" s="26">
        <v>0</v>
      </c>
      <c r="S52" s="26">
        <v>0</v>
      </c>
      <c r="T52" s="26">
        <v>0</v>
      </c>
      <c r="U52" s="26">
        <v>0</v>
      </c>
      <c r="V52" s="26">
        <v>0</v>
      </c>
      <c r="W52" s="26">
        <v>0</v>
      </c>
      <c r="X52" s="26">
        <v>0</v>
      </c>
      <c r="Y52" s="26">
        <v>0</v>
      </c>
      <c r="Z52" s="26">
        <v>0</v>
      </c>
      <c r="AA52" s="26">
        <v>0</v>
      </c>
      <c r="AB52" s="26">
        <v>0</v>
      </c>
      <c r="AC52" s="26">
        <v>0</v>
      </c>
      <c r="AD52" s="26">
        <v>0</v>
      </c>
      <c r="AE52" s="26">
        <v>0</v>
      </c>
    </row>
    <row r="53" spans="1:31">
      <c r="A53" t="s">
        <v>25</v>
      </c>
      <c r="B53" t="s">
        <v>229</v>
      </c>
      <c r="C53" t="s">
        <v>231</v>
      </c>
      <c r="D53" s="26">
        <v>223.90632849462372</v>
      </c>
      <c r="E53" s="26">
        <v>921.97399204301053</v>
      </c>
      <c r="F53" s="26">
        <v>886.73839870967754</v>
      </c>
      <c r="G53" s="26">
        <v>758.95000322580631</v>
      </c>
      <c r="H53" s="26">
        <v>580.36551892473108</v>
      </c>
      <c r="I53" s="26">
        <v>330.50768559139783</v>
      </c>
      <c r="J53" s="26">
        <v>438.57290634408594</v>
      </c>
      <c r="K53" s="26">
        <v>502.58896408602186</v>
      </c>
      <c r="L53" s="26">
        <v>502.92601774193531</v>
      </c>
      <c r="M53" s="26">
        <v>803.55684279569891</v>
      </c>
      <c r="N53" s="26">
        <v>849.65831225806437</v>
      </c>
      <c r="O53" s="26">
        <v>909.09389677419369</v>
      </c>
      <c r="P53" s="26">
        <v>1056.6799502150539</v>
      </c>
      <c r="Q53" s="26">
        <v>949.14348827956997</v>
      </c>
      <c r="R53" s="26">
        <v>1060.0798915053763</v>
      </c>
      <c r="S53" s="26">
        <v>1141.4228460215061</v>
      </c>
      <c r="T53" s="26">
        <v>1143.6678568817201</v>
      </c>
      <c r="U53" s="26">
        <v>1153.3000401075265</v>
      </c>
      <c r="V53" s="26">
        <v>1154.4608378494622</v>
      </c>
      <c r="W53" s="26">
        <v>1094.5988461290324</v>
      </c>
      <c r="X53" s="26">
        <v>1217.2299704301074</v>
      </c>
      <c r="Y53" s="26">
        <v>1217.7834430107528</v>
      </c>
      <c r="Z53" s="26">
        <v>1232.2587731182796</v>
      </c>
      <c r="AA53" s="26">
        <v>1207.9051435483868</v>
      </c>
      <c r="AB53" s="26">
        <v>1246.686736989247</v>
      </c>
      <c r="AC53" s="26">
        <v>1262.1624452688172</v>
      </c>
      <c r="AD53" s="26">
        <v>1324.8613991397851</v>
      </c>
      <c r="AE53" s="26">
        <v>1398.8504369892476</v>
      </c>
    </row>
    <row r="54" spans="1:31">
      <c r="A54" t="s">
        <v>25</v>
      </c>
      <c r="B54" t="s">
        <v>229</v>
      </c>
      <c r="C54" t="s">
        <v>68</v>
      </c>
      <c r="D54" s="26">
        <v>319.60954494623655</v>
      </c>
      <c r="E54" s="26">
        <v>4098.2434880645169</v>
      </c>
      <c r="F54" s="26">
        <v>4508.493017526881</v>
      </c>
      <c r="G54" s="26">
        <v>4774.27781344086</v>
      </c>
      <c r="H54" s="26">
        <v>6170.7973619354843</v>
      </c>
      <c r="I54" s="26">
        <v>7556.2168749462353</v>
      </c>
      <c r="J54" s="26">
        <v>7947.6078939784948</v>
      </c>
      <c r="K54" s="26">
        <v>7952.7252781720426</v>
      </c>
      <c r="L54" s="26">
        <v>7947.0635381720422</v>
      </c>
      <c r="M54" s="26">
        <v>8747.3019275268798</v>
      </c>
      <c r="N54" s="26">
        <v>9078.1983978494627</v>
      </c>
      <c r="O54" s="26">
        <v>9441.5917599999957</v>
      </c>
      <c r="P54" s="26">
        <v>10092.818984301077</v>
      </c>
      <c r="Q54" s="26">
        <v>11337.374871182796</v>
      </c>
      <c r="R54" s="26">
        <v>11761.824494731181</v>
      </c>
      <c r="S54" s="26">
        <v>12313.627831612903</v>
      </c>
      <c r="T54" s="26">
        <v>13178.635486774196</v>
      </c>
      <c r="U54" s="26">
        <v>13726.876406344089</v>
      </c>
      <c r="V54" s="26">
        <v>13990.544122580639</v>
      </c>
      <c r="W54" s="26">
        <v>14650.707643655915</v>
      </c>
      <c r="X54" s="26">
        <v>14830.554786344088</v>
      </c>
      <c r="Y54" s="26">
        <v>14866.52804075269</v>
      </c>
      <c r="Z54" s="26">
        <v>14806.090403333332</v>
      </c>
      <c r="AA54" s="26">
        <v>14811.011055806453</v>
      </c>
      <c r="AB54" s="26">
        <v>14791.664639892468</v>
      </c>
      <c r="AC54" s="26">
        <v>14837.595587526883</v>
      </c>
      <c r="AD54" s="26">
        <v>14771.519927204303</v>
      </c>
      <c r="AE54" s="26">
        <v>14805.830033548385</v>
      </c>
    </row>
    <row r="55" spans="1:31">
      <c r="A55" t="s">
        <v>25</v>
      </c>
      <c r="B55" t="s">
        <v>229</v>
      </c>
      <c r="C55" t="s">
        <v>72</v>
      </c>
      <c r="D55" s="26">
        <v>1993.1260212903223</v>
      </c>
      <c r="E55" s="26">
        <v>24171.83378741936</v>
      </c>
      <c r="F55" s="26">
        <v>24240.572471182793</v>
      </c>
      <c r="G55" s="26">
        <v>24409.349701935484</v>
      </c>
      <c r="H55" s="26">
        <v>24273.87346333333</v>
      </c>
      <c r="I55" s="26">
        <v>24147.532168494628</v>
      </c>
      <c r="J55" s="26">
        <v>24112.381470107521</v>
      </c>
      <c r="K55" s="26">
        <v>24072.742241397846</v>
      </c>
      <c r="L55" s="26">
        <v>24018.93231258064</v>
      </c>
      <c r="M55" s="26">
        <v>23995.261161720427</v>
      </c>
      <c r="N55" s="26">
        <v>24064.721475698927</v>
      </c>
      <c r="O55" s="26">
        <v>24024.627914408597</v>
      </c>
      <c r="P55" s="26">
        <v>23966.267826129028</v>
      </c>
      <c r="Q55" s="26">
        <v>23912.570373763436</v>
      </c>
      <c r="R55" s="26">
        <v>23728.545292365587</v>
      </c>
      <c r="S55" s="26">
        <v>23781.695903333333</v>
      </c>
      <c r="T55" s="26">
        <v>23725.196405913979</v>
      </c>
      <c r="U55" s="26">
        <v>24062.131879462373</v>
      </c>
      <c r="V55" s="26">
        <v>24147.236373978492</v>
      </c>
      <c r="W55" s="26">
        <v>24109.579953118271</v>
      </c>
      <c r="X55" s="26">
        <v>24197.361683225805</v>
      </c>
      <c r="Y55" s="26">
        <v>24289.706429139784</v>
      </c>
      <c r="Z55" s="26">
        <v>24266.658768172045</v>
      </c>
      <c r="AA55" s="26">
        <v>24168.488515376332</v>
      </c>
      <c r="AB55" s="26">
        <v>24215.459589677408</v>
      </c>
      <c r="AC55" s="26">
        <v>24658.089145698912</v>
      </c>
      <c r="AD55" s="26">
        <v>24666.090744838722</v>
      </c>
      <c r="AE55" s="26">
        <v>24586.653687096779</v>
      </c>
    </row>
    <row r="56" spans="1:31">
      <c r="A56" t="s">
        <v>25</v>
      </c>
      <c r="B56" t="s">
        <v>229</v>
      </c>
      <c r="C56" t="s">
        <v>71</v>
      </c>
      <c r="D56" s="26">
        <v>673.48829999999998</v>
      </c>
      <c r="E56" s="26">
        <v>8184.6567699999978</v>
      </c>
      <c r="F56" s="26">
        <v>9784.6302700000051</v>
      </c>
      <c r="G56" s="26">
        <v>9861.5024700000104</v>
      </c>
      <c r="H56" s="26">
        <v>10155.152620000006</v>
      </c>
      <c r="I56" s="26">
        <v>11171.928059999995</v>
      </c>
      <c r="J56" s="26">
        <v>12193.874470000008</v>
      </c>
      <c r="K56" s="26">
        <v>13223.978790000003</v>
      </c>
      <c r="L56" s="26">
        <v>13955.446750000001</v>
      </c>
      <c r="M56" s="26">
        <v>14062.508249999999</v>
      </c>
      <c r="N56" s="26">
        <v>14349.305259999997</v>
      </c>
      <c r="O56" s="26">
        <v>14790.844540000004</v>
      </c>
      <c r="P56" s="26">
        <v>14792.036420000009</v>
      </c>
      <c r="Q56" s="26">
        <v>14835.079049999997</v>
      </c>
      <c r="R56" s="26">
        <v>14789.522920000007</v>
      </c>
      <c r="S56" s="26">
        <v>14789.514470000004</v>
      </c>
      <c r="T56" s="26">
        <v>14790.415949999999</v>
      </c>
      <c r="U56" s="26">
        <v>14832.248669999997</v>
      </c>
      <c r="V56" s="26">
        <v>14795.565259999999</v>
      </c>
      <c r="W56" s="26">
        <v>15059.977890000002</v>
      </c>
      <c r="X56" s="26">
        <v>15261.220546344084</v>
      </c>
      <c r="Y56" s="26">
        <v>16042.675248709671</v>
      </c>
      <c r="Z56" s="26">
        <v>16737.196540000004</v>
      </c>
      <c r="AA56" s="26">
        <v>17544.308420000008</v>
      </c>
      <c r="AB56" s="26">
        <v>17616.239416129036</v>
      </c>
      <c r="AC56" s="26">
        <v>17658.199260000001</v>
      </c>
      <c r="AD56" s="26">
        <v>17610.205372258071</v>
      </c>
      <c r="AE56" s="26">
        <v>17610.936669032257</v>
      </c>
    </row>
    <row r="57" spans="1:31">
      <c r="A57" t="s">
        <v>25</v>
      </c>
      <c r="B57" t="s">
        <v>229</v>
      </c>
      <c r="C57" t="s">
        <v>232</v>
      </c>
      <c r="D57" s="26">
        <v>157.51443870967742</v>
      </c>
      <c r="E57" s="26">
        <v>1330.9061532258065</v>
      </c>
      <c r="F57" s="26">
        <v>1571.2487059139785</v>
      </c>
      <c r="G57" s="26">
        <v>1450.8405863440855</v>
      </c>
      <c r="H57" s="26">
        <v>1158.7613848387095</v>
      </c>
      <c r="I57" s="26">
        <v>769.50854021505359</v>
      </c>
      <c r="J57" s="26">
        <v>922.87780537634399</v>
      </c>
      <c r="K57" s="26">
        <v>883.29077580645185</v>
      </c>
      <c r="L57" s="26">
        <v>851.09901430107527</v>
      </c>
      <c r="M57" s="26">
        <v>1096.3185431182799</v>
      </c>
      <c r="N57" s="26">
        <v>1138.8133076344091</v>
      </c>
      <c r="O57" s="26">
        <v>1130.4261296774193</v>
      </c>
      <c r="P57" s="26">
        <v>1195.6612395698924</v>
      </c>
      <c r="Q57" s="26">
        <v>1100.9352529032258</v>
      </c>
      <c r="R57" s="26">
        <v>1530.7417505376341</v>
      </c>
      <c r="S57" s="26">
        <v>1608.5601788172046</v>
      </c>
      <c r="T57" s="26">
        <v>1590.629467311828</v>
      </c>
      <c r="U57" s="26">
        <v>1561.58246139785</v>
      </c>
      <c r="V57" s="26">
        <v>1531.0419859139786</v>
      </c>
      <c r="W57" s="26">
        <v>1468.1380780645161</v>
      </c>
      <c r="X57" s="26">
        <v>1566.1165626881723</v>
      </c>
      <c r="Y57" s="26">
        <v>1561.3725366666674</v>
      </c>
      <c r="Z57" s="26">
        <v>1563.9395348387097</v>
      </c>
      <c r="AA57" s="26">
        <v>1527.7732759139788</v>
      </c>
      <c r="AB57" s="26">
        <v>1548.2833532258064</v>
      </c>
      <c r="AC57" s="26">
        <v>1547.4555979569893</v>
      </c>
      <c r="AD57" s="26">
        <v>1587.2702489247313</v>
      </c>
      <c r="AE57" s="26">
        <v>1634.725359677419</v>
      </c>
    </row>
    <row r="58" spans="1:31">
      <c r="A58" t="s">
        <v>25</v>
      </c>
      <c r="B58" t="s">
        <v>229</v>
      </c>
      <c r="C58" t="s">
        <v>233</v>
      </c>
      <c r="D58" s="26">
        <v>7.0577854838709682</v>
      </c>
      <c r="E58" s="26">
        <v>103.96218010752689</v>
      </c>
      <c r="F58" s="26">
        <v>399.65804559139787</v>
      </c>
      <c r="G58" s="26">
        <v>1502.0886498924735</v>
      </c>
      <c r="H58" s="26">
        <v>2067.4144521505377</v>
      </c>
      <c r="I58" s="26">
        <v>2330.0719261290324</v>
      </c>
      <c r="J58" s="26">
        <v>2553.2781203225809</v>
      </c>
      <c r="K58" s="26">
        <v>2973.1732196774192</v>
      </c>
      <c r="L58" s="26">
        <v>2951.3040721505372</v>
      </c>
      <c r="M58" s="26">
        <v>3206.8054586021503</v>
      </c>
      <c r="N58" s="26">
        <v>3216.7300936559141</v>
      </c>
      <c r="O58" s="26">
        <v>3315.7482947311819</v>
      </c>
      <c r="P58" s="26">
        <v>3289.4314045161286</v>
      </c>
      <c r="Q58" s="26">
        <v>3336.7941875268812</v>
      </c>
      <c r="R58" s="26">
        <v>3800.5398905376342</v>
      </c>
      <c r="S58" s="26">
        <v>3804.2088919354842</v>
      </c>
      <c r="T58" s="26">
        <v>3774.9528110752685</v>
      </c>
      <c r="U58" s="26">
        <v>3765.0985655913973</v>
      </c>
      <c r="V58" s="26">
        <v>3723.1386772043006</v>
      </c>
      <c r="W58" s="26">
        <v>3698.8663023655904</v>
      </c>
      <c r="X58" s="26">
        <v>3683.0731173118284</v>
      </c>
      <c r="Y58" s="26">
        <v>3682.995360537634</v>
      </c>
      <c r="Z58" s="26">
        <v>3644.951632150538</v>
      </c>
      <c r="AA58" s="26">
        <v>3768.0149745161293</v>
      </c>
      <c r="AB58" s="26">
        <v>4328.7996291397858</v>
      </c>
      <c r="AC58" s="26">
        <v>4723.8360561290319</v>
      </c>
      <c r="AD58" s="26">
        <v>5306.5463507526883</v>
      </c>
      <c r="AE58" s="26">
        <v>5964.8066321505385</v>
      </c>
    </row>
    <row r="59" spans="1:31">
      <c r="A59" t="s">
        <v>25</v>
      </c>
      <c r="B59" t="s">
        <v>229</v>
      </c>
      <c r="C59" t="s">
        <v>234</v>
      </c>
      <c r="D59" s="26">
        <v>0.1307415053763441</v>
      </c>
      <c r="E59" s="26">
        <v>20.372337311827955</v>
      </c>
      <c r="F59" s="26">
        <v>20.321544516129041</v>
      </c>
      <c r="G59" s="26">
        <v>16.011161290322569</v>
      </c>
      <c r="H59" s="26">
        <v>18.904811397849468</v>
      </c>
      <c r="I59" s="26">
        <v>17.524520430107529</v>
      </c>
      <c r="J59" s="26">
        <v>22.093857526881731</v>
      </c>
      <c r="K59" s="26">
        <v>23.984199354838704</v>
      </c>
      <c r="L59" s="26">
        <v>21.593982580645157</v>
      </c>
      <c r="M59" s="26">
        <v>27.648825913978488</v>
      </c>
      <c r="N59" s="26">
        <v>23.924629032258061</v>
      </c>
      <c r="O59" s="26">
        <v>25.946448064516115</v>
      </c>
      <c r="P59" s="26">
        <v>29.102864086021508</v>
      </c>
      <c r="Q59" s="26">
        <v>29.744104731182798</v>
      </c>
      <c r="R59" s="26">
        <v>38.83076354838709</v>
      </c>
      <c r="S59" s="26">
        <v>44.470528387096785</v>
      </c>
      <c r="T59" s="26">
        <v>47.141081505376356</v>
      </c>
      <c r="U59" s="26">
        <v>50.564824946236548</v>
      </c>
      <c r="V59" s="26">
        <v>53.351630645161308</v>
      </c>
      <c r="W59" s="26">
        <v>49.469476881720425</v>
      </c>
      <c r="X59" s="26">
        <v>58.96251548387098</v>
      </c>
      <c r="Y59" s="26">
        <v>61.18450827956989</v>
      </c>
      <c r="Z59" s="26">
        <v>61.217809032258067</v>
      </c>
      <c r="AA59" s="26">
        <v>60.955848279569878</v>
      </c>
      <c r="AB59" s="26">
        <v>67.588360645161274</v>
      </c>
      <c r="AC59" s="26">
        <v>67.337357741935463</v>
      </c>
      <c r="AD59" s="26">
        <v>74.492139354838713</v>
      </c>
      <c r="AE59" s="26">
        <v>86.418504946236581</v>
      </c>
    </row>
    <row r="60" spans="1:31">
      <c r="A60" t="s">
        <v>25</v>
      </c>
      <c r="B60" t="s">
        <v>229</v>
      </c>
      <c r="C60" t="s">
        <v>235</v>
      </c>
      <c r="D60" s="26">
        <v>80.870650000000097</v>
      </c>
      <c r="E60" s="26">
        <v>941.10779000000082</v>
      </c>
      <c r="F60" s="26">
        <v>938.38673000000063</v>
      </c>
      <c r="G60" s="26">
        <v>938.33234999999979</v>
      </c>
      <c r="H60" s="26">
        <v>938.56129999999939</v>
      </c>
      <c r="I60" s="26">
        <v>941.05361999999968</v>
      </c>
      <c r="J60" s="26">
        <v>938.52185000000009</v>
      </c>
      <c r="K60" s="26">
        <v>938.51540999999963</v>
      </c>
      <c r="L60" s="26">
        <v>938.33683000000019</v>
      </c>
      <c r="M60" s="26">
        <v>941.00158999999917</v>
      </c>
      <c r="N60" s="26">
        <v>938.5011199999999</v>
      </c>
      <c r="O60" s="26">
        <v>938.43864999999994</v>
      </c>
      <c r="P60" s="26">
        <v>938.65943999999877</v>
      </c>
      <c r="Q60" s="26">
        <v>940.84154000000012</v>
      </c>
      <c r="R60" s="26">
        <v>938.33234999999979</v>
      </c>
      <c r="S60" s="26">
        <v>938.30905999999982</v>
      </c>
      <c r="T60" s="26">
        <v>938.45124000000021</v>
      </c>
      <c r="U60" s="26">
        <v>941.13683000000105</v>
      </c>
      <c r="V60" s="26">
        <v>938.46550999999999</v>
      </c>
      <c r="W60" s="26">
        <v>938.33684000000039</v>
      </c>
      <c r="X60" s="26">
        <v>938.50390064516046</v>
      </c>
      <c r="Y60" s="26">
        <v>941.00199064516141</v>
      </c>
      <c r="Z60" s="26">
        <v>938.43864999999994</v>
      </c>
      <c r="AA60" s="26">
        <v>938.65943999999877</v>
      </c>
      <c r="AB60" s="26">
        <v>938.46140215053708</v>
      </c>
      <c r="AC60" s="26">
        <v>940.82254000000046</v>
      </c>
      <c r="AD60" s="26">
        <v>938.37883774193585</v>
      </c>
      <c r="AE60" s="26">
        <v>938.43978193548412</v>
      </c>
    </row>
    <row r="61" spans="1:31">
      <c r="A61" t="s">
        <v>25</v>
      </c>
      <c r="B61" t="s">
        <v>229</v>
      </c>
      <c r="C61" t="s">
        <v>236</v>
      </c>
      <c r="D61" s="26">
        <v>0</v>
      </c>
      <c r="E61" s="26">
        <v>6.6648858064516112</v>
      </c>
      <c r="F61" s="26">
        <v>7.805998924731183</v>
      </c>
      <c r="G61" s="26">
        <v>9.7257317204301099</v>
      </c>
      <c r="H61" s="26">
        <v>13.455957849462365</v>
      </c>
      <c r="I61" s="26">
        <v>17.045683333333333</v>
      </c>
      <c r="J61" s="26">
        <v>20.6294352688172</v>
      </c>
      <c r="K61" s="26">
        <v>22.250926021505375</v>
      </c>
      <c r="L61" s="26">
        <v>17.084615161290326</v>
      </c>
      <c r="M61" s="26">
        <v>20.702691720430103</v>
      </c>
      <c r="N61" s="26">
        <v>16.86688505376344</v>
      </c>
      <c r="O61" s="26">
        <v>19.490911182795696</v>
      </c>
      <c r="P61" s="26">
        <v>20.112908064516127</v>
      </c>
      <c r="Q61" s="26">
        <v>22.47518559139785</v>
      </c>
      <c r="R61" s="26">
        <v>24.489109462365594</v>
      </c>
      <c r="S61" s="26">
        <v>30.887889032258069</v>
      </c>
      <c r="T61" s="26">
        <v>33.595865268817199</v>
      </c>
      <c r="U61" s="26">
        <v>37.557639247311833</v>
      </c>
      <c r="V61" s="26">
        <v>37.703906559139789</v>
      </c>
      <c r="W61" s="26">
        <v>37.165387956989242</v>
      </c>
      <c r="X61" s="26">
        <v>43.880226881720432</v>
      </c>
      <c r="Y61" s="26">
        <v>44.912229784946248</v>
      </c>
      <c r="Z61" s="26">
        <v>48.089786666666654</v>
      </c>
      <c r="AA61" s="26">
        <v>48.357049892473121</v>
      </c>
      <c r="AB61" s="26">
        <v>49.453534086021506</v>
      </c>
      <c r="AC61" s="26">
        <v>49.364654731182796</v>
      </c>
      <c r="AD61" s="26">
        <v>53.758153225806439</v>
      </c>
      <c r="AE61" s="26">
        <v>59.603439032258073</v>
      </c>
    </row>
    <row r="62" spans="1:31">
      <c r="A62" t="s">
        <v>25</v>
      </c>
      <c r="B62" t="s">
        <v>229</v>
      </c>
      <c r="C62" t="s">
        <v>218</v>
      </c>
      <c r="D62" s="26">
        <v>3506.4922573118279</v>
      </c>
      <c r="E62" s="26">
        <v>44144.547959677417</v>
      </c>
      <c r="F62" s="26">
        <v>45034.959939784945</v>
      </c>
      <c r="G62" s="26">
        <v>46311.694960752706</v>
      </c>
      <c r="H62" s="26">
        <v>47721.652292580642</v>
      </c>
      <c r="I62" s="26">
        <v>49070.186705913969</v>
      </c>
      <c r="J62" s="26">
        <v>50716.063859354836</v>
      </c>
      <c r="K62" s="26">
        <v>52089.064652365596</v>
      </c>
      <c r="L62" s="26">
        <v>52555.198113440849</v>
      </c>
      <c r="M62" s="26">
        <v>53557.550664086019</v>
      </c>
      <c r="N62" s="26">
        <v>54308.330318387118</v>
      </c>
      <c r="O62" s="26">
        <v>55224.444654408588</v>
      </c>
      <c r="P62" s="26">
        <v>56045.807575161307</v>
      </c>
      <c r="Q62" s="26">
        <v>57043.778278817175</v>
      </c>
      <c r="R62" s="26">
        <v>57672.906462688181</v>
      </c>
      <c r="S62" s="26">
        <v>58452.697599139778</v>
      </c>
      <c r="T62" s="26">
        <v>59222.686164731174</v>
      </c>
      <c r="U62" s="26">
        <v>60130.497317096779</v>
      </c>
      <c r="V62" s="26">
        <v>60371.508304731185</v>
      </c>
      <c r="W62" s="26">
        <v>61106.840418172047</v>
      </c>
      <c r="X62" s="26">
        <v>61796.903309354813</v>
      </c>
      <c r="Y62" s="26">
        <v>62708.159787526856</v>
      </c>
      <c r="Z62" s="26">
        <v>63298.841897311831</v>
      </c>
      <c r="AA62" s="26">
        <v>64075.473723333336</v>
      </c>
      <c r="AB62" s="26">
        <v>64802.636661935539</v>
      </c>
      <c r="AC62" s="26">
        <v>65744.862645053741</v>
      </c>
      <c r="AD62" s="26">
        <v>66333.12317344085</v>
      </c>
      <c r="AE62" s="26">
        <v>67086.264544408623</v>
      </c>
    </row>
    <row r="63" spans="1:31">
      <c r="A63" t="s">
        <v>25</v>
      </c>
      <c r="B63" t="s">
        <v>237</v>
      </c>
      <c r="C63" t="s">
        <v>238</v>
      </c>
      <c r="D63" s="124">
        <f>SUM(D54:D56,D58,D61) / (D62 -D60)</f>
        <v>0.87379226162382084</v>
      </c>
      <c r="E63" s="124">
        <f t="shared" ref="E63" si="57">SUM(E54:E56,E58,E61) / (E62 -E60)</f>
        <v>0.84635299799717012</v>
      </c>
      <c r="F63" s="124">
        <f t="shared" ref="F63" si="58">SUM(F54:F56,F58,F61) / (F62 -F60)</f>
        <v>0.88308811702821499</v>
      </c>
      <c r="G63" s="124">
        <f t="shared" ref="G63" si="59">SUM(G54:G56,G58,G61) / (G62 -G60)</f>
        <v>0.8938492109328029</v>
      </c>
      <c r="H63" s="124">
        <f t="shared" ref="H63" si="60">SUM(H54:H56,H58,H61) / (H62 -H60)</f>
        <v>0.91231025889327344</v>
      </c>
      <c r="I63" s="124">
        <f t="shared" ref="I63" si="61">SUM(I54:I56,I58,I61) / (I62 -I60)</f>
        <v>0.93961373939932136</v>
      </c>
      <c r="J63" s="124">
        <f t="shared" ref="J63" si="62">SUM(J54:J56,J58,J61) / (J62 -J60)</f>
        <v>0.94074093455391894</v>
      </c>
      <c r="K63" s="124">
        <f t="shared" ref="K63" si="63">SUM(K54:K56,K58,K61) / (K62 -K60)</f>
        <v>0.94319359556964166</v>
      </c>
      <c r="L63" s="124">
        <f t="shared" ref="L63" si="64">SUM(L54:L56,L58,L61) / (L62 -L60)</f>
        <v>0.94716784539839527</v>
      </c>
      <c r="M63" s="124">
        <f t="shared" ref="M63" si="65">SUM(M54:M56,M58,M61) / (M62 -M60)</f>
        <v>0.95089055382788767</v>
      </c>
      <c r="N63" s="124">
        <f t="shared" ref="N63" si="66">SUM(N54:N56,N58,N61) / (N62 -N60)</f>
        <v>0.9504587680747355</v>
      </c>
      <c r="O63" s="124">
        <f>SUM(O54:O56,O58,O61) / (O62 -O60)</f>
        <v>0.95037942957403687</v>
      </c>
      <c r="P63" s="124">
        <f t="shared" ref="P63" si="67">SUM(P54:P56,P58,P61) / (P62 -P60)</f>
        <v>0.94653178957975259</v>
      </c>
      <c r="Q63" s="124">
        <f t="shared" ref="Q63" si="68">SUM(Q54:Q56,Q58,Q61) / (Q62 -Q60)</f>
        <v>0.95261133863402248</v>
      </c>
      <c r="R63" s="124">
        <f t="shared" ref="R63" si="69">SUM(R54:R56,R58,R61) / (R62 -R60)</f>
        <v>0.95364991371278651</v>
      </c>
      <c r="S63" s="124">
        <f t="shared" ref="S63" si="70">SUM(S54:S56,S58,S61) / (S62 -S60)</f>
        <v>0.9514129659689573</v>
      </c>
      <c r="T63" s="124">
        <f t="shared" ref="T63" si="71">SUM(T54:T56,T58,T61) / (T62 -T60)</f>
        <v>0.95227803179897808</v>
      </c>
      <c r="U63" s="124">
        <f t="shared" ref="U63" si="72">SUM(U54:U56,U58,U61) / (U62 -U60)</f>
        <v>0.95327796577470236</v>
      </c>
      <c r="V63" s="124">
        <f t="shared" ref="V63" si="73">SUM(V54:V56,V58,V61) / (V62 -V60)</f>
        <v>0.95391697403298004</v>
      </c>
      <c r="W63" s="124">
        <f t="shared" ref="W63" si="74">SUM(W54:W56,W58,W61) / (W62 -W60)</f>
        <v>0.95658515260095422</v>
      </c>
      <c r="X63" s="124">
        <f t="shared" ref="X63" si="75">SUM(X54:X56,X58,X61) / (X62 -X60)</f>
        <v>0.95329635553649883</v>
      </c>
      <c r="Y63" s="124">
        <f t="shared" ref="Y63" si="76">SUM(Y54:Y56,Y58,Y61) / (Y62 -Y60)</f>
        <v>0.9540153604396483</v>
      </c>
      <c r="Z63" s="124">
        <f t="shared" ref="Z63" si="77">SUM(Z54:Z56,Z58,Z61) / (Z62 -Z60)</f>
        <v>0.95417899872043521</v>
      </c>
      <c r="AA63" s="124">
        <f t="shared" ref="AA63" si="78">SUM(AA54:AA56,AA58,AA61) / (AA62 -AA60)</f>
        <v>0.95570517297259039</v>
      </c>
      <c r="AB63" s="124">
        <f t="shared" ref="AB63" si="79">SUM(AB54:AB56,AB58,AB61) / (AB62 -AB60)</f>
        <v>0.95517739892175801</v>
      </c>
      <c r="AC63" s="124">
        <f t="shared" ref="AC63" si="80">SUM(AC54:AC56,AC58,AC61) / (AC62 -AC60)</f>
        <v>0.95560530799771282</v>
      </c>
      <c r="AD63" s="124">
        <f t="shared" ref="AD63" si="81">SUM(AD54:AD56,AD58,AD61) / (AD62 -AD60)</f>
        <v>0.95432929942981781</v>
      </c>
      <c r="AE63" s="124">
        <f t="shared" ref="AE63" si="82">SUM(AE54:AE56,AE58,AE61) / (AE62 -AE60)</f>
        <v>0.95283300225190537</v>
      </c>
    </row>
    <row r="64" spans="1:31">
      <c r="A64" t="s">
        <v>25</v>
      </c>
      <c r="B64" t="s">
        <v>237</v>
      </c>
      <c r="C64" t="s">
        <v>239</v>
      </c>
      <c r="D64" s="124">
        <f>SUM(D54:D56,D58,D61)/D62</f>
        <v>0.8536398862649025</v>
      </c>
      <c r="E64" s="124">
        <f t="shared" ref="E64:AE64" si="83">SUM(E54:E56,E58,E61)/E62</f>
        <v>0.82830978685742662</v>
      </c>
      <c r="F64" s="124">
        <f t="shared" si="83"/>
        <v>0.86468734190710983</v>
      </c>
      <c r="G64" s="124">
        <f t="shared" si="83"/>
        <v>0.87573871786294211</v>
      </c>
      <c r="H64" s="124">
        <f t="shared" si="83"/>
        <v>0.89436747901338798</v>
      </c>
      <c r="I64" s="124">
        <f t="shared" si="83"/>
        <v>0.92159410323688351</v>
      </c>
      <c r="J64" s="124">
        <f t="shared" si="83"/>
        <v>0.92333213238984058</v>
      </c>
      <c r="K64" s="124">
        <f t="shared" si="83"/>
        <v>0.92619959251039841</v>
      </c>
      <c r="L64" s="124">
        <f t="shared" si="83"/>
        <v>0.93025681651005088</v>
      </c>
      <c r="M64" s="124">
        <f t="shared" si="83"/>
        <v>0.93418348802720985</v>
      </c>
      <c r="N64" s="124">
        <f t="shared" si="83"/>
        <v>0.93403390998901459</v>
      </c>
      <c r="O64" s="124">
        <f t="shared" si="83"/>
        <v>0.93422946565029774</v>
      </c>
      <c r="P64" s="124">
        <f t="shared" si="83"/>
        <v>0.93067920331167853</v>
      </c>
      <c r="Q64" s="124">
        <f t="shared" si="83"/>
        <v>0.93689961080138839</v>
      </c>
      <c r="R64" s="124">
        <f t="shared" si="83"/>
        <v>0.93813412615333114</v>
      </c>
      <c r="S64" s="124">
        <f t="shared" si="83"/>
        <v>0.93614045601753837</v>
      </c>
      <c r="T64" s="124">
        <f t="shared" si="83"/>
        <v>0.937188096545438</v>
      </c>
      <c r="U64" s="124">
        <f t="shared" si="83"/>
        <v>0.93835766671103638</v>
      </c>
      <c r="V64" s="124">
        <f t="shared" si="83"/>
        <v>0.93908848614735663</v>
      </c>
      <c r="W64" s="124">
        <f t="shared" si="83"/>
        <v>0.94189614097574226</v>
      </c>
      <c r="X64" s="124">
        <f t="shared" si="83"/>
        <v>0.93881873125064907</v>
      </c>
      <c r="Y64" s="124">
        <f t="shared" si="83"/>
        <v>0.93969935505340285</v>
      </c>
      <c r="Z64" s="124">
        <f t="shared" si="83"/>
        <v>0.94003279280927177</v>
      </c>
      <c r="AA64" s="124">
        <f t="shared" si="83"/>
        <v>0.94170478202205299</v>
      </c>
      <c r="AB64" s="124">
        <f t="shared" si="83"/>
        <v>0.9413446728589131</v>
      </c>
      <c r="AC64" s="124">
        <f t="shared" si="83"/>
        <v>0.94193039900958775</v>
      </c>
      <c r="AD64" s="124">
        <f t="shared" si="83"/>
        <v>0.9408289186851857</v>
      </c>
      <c r="AE64" s="124">
        <f t="shared" si="83"/>
        <v>0.93950424708977687</v>
      </c>
    </row>
    <row r="65" spans="1:31">
      <c r="A65" t="s">
        <v>25</v>
      </c>
      <c r="B65" t="s">
        <v>240</v>
      </c>
      <c r="C65" t="s">
        <v>68</v>
      </c>
      <c r="D65" s="26">
        <v>43</v>
      </c>
      <c r="E65" s="26">
        <v>219</v>
      </c>
      <c r="F65" s="26">
        <v>219</v>
      </c>
      <c r="G65" s="26">
        <v>384</v>
      </c>
      <c r="H65" s="26">
        <v>952.3</v>
      </c>
      <c r="I65" s="26">
        <v>1262.3</v>
      </c>
      <c r="J65" s="26">
        <v>1262.3</v>
      </c>
      <c r="K65" s="26">
        <v>1262.3</v>
      </c>
      <c r="L65" s="26">
        <v>1262.3</v>
      </c>
      <c r="M65" s="26">
        <v>1584.3</v>
      </c>
      <c r="N65" s="26">
        <v>1584.3</v>
      </c>
      <c r="O65" s="26">
        <v>1738.3</v>
      </c>
      <c r="P65" s="26">
        <v>2096.3000000000002</v>
      </c>
      <c r="Q65" s="26">
        <v>2246.3000000000002</v>
      </c>
      <c r="R65" s="26">
        <v>2346.3000000000002</v>
      </c>
      <c r="S65" s="26">
        <v>2554.7000000000003</v>
      </c>
      <c r="T65" s="26">
        <v>2809.7000000000003</v>
      </c>
      <c r="U65" s="26">
        <v>2939.7000000000003</v>
      </c>
      <c r="V65" s="26">
        <v>3089.7000000000003</v>
      </c>
      <c r="W65" s="26">
        <v>3239.7000000000003</v>
      </c>
      <c r="X65" s="26">
        <v>3239.7000000000003</v>
      </c>
      <c r="Y65" s="26">
        <v>3239.7000000000003</v>
      </c>
      <c r="Z65" s="26">
        <v>3239.7000000000003</v>
      </c>
      <c r="AA65" s="26">
        <v>3239.7000000000003</v>
      </c>
      <c r="AB65" s="26">
        <v>3239.7000000000003</v>
      </c>
      <c r="AC65" s="26">
        <v>3239.7000000000003</v>
      </c>
      <c r="AD65" s="26">
        <v>3239.7000000000003</v>
      </c>
      <c r="AE65" s="26">
        <v>3389.7000000000003</v>
      </c>
    </row>
    <row r="66" spans="1:31">
      <c r="A66" t="s">
        <v>25</v>
      </c>
      <c r="B66" t="s">
        <v>240</v>
      </c>
      <c r="C66" t="s">
        <v>71</v>
      </c>
      <c r="D66" s="26">
        <v>0</v>
      </c>
      <c r="E66" s="26">
        <v>219.4</v>
      </c>
      <c r="F66" s="26">
        <v>244.4</v>
      </c>
      <c r="G66" s="26">
        <v>244.4</v>
      </c>
      <c r="H66" s="26">
        <v>296.39999999999998</v>
      </c>
      <c r="I66" s="26">
        <v>413.4</v>
      </c>
      <c r="J66" s="26">
        <v>573.4</v>
      </c>
      <c r="K66" s="26">
        <v>659.4</v>
      </c>
      <c r="L66" s="26">
        <v>759.4</v>
      </c>
      <c r="M66" s="26">
        <v>759.4</v>
      </c>
      <c r="N66" s="26">
        <v>819.4</v>
      </c>
      <c r="O66" s="26">
        <v>854.4</v>
      </c>
      <c r="P66" s="26">
        <v>854.4</v>
      </c>
      <c r="Q66" s="26">
        <v>854.4</v>
      </c>
      <c r="R66" s="26">
        <v>854.4</v>
      </c>
      <c r="S66" s="26">
        <v>854.4</v>
      </c>
      <c r="T66" s="26">
        <v>854.4</v>
      </c>
      <c r="U66" s="26">
        <v>854.4</v>
      </c>
      <c r="V66" s="26">
        <v>854.4</v>
      </c>
      <c r="W66" s="26">
        <v>904.4</v>
      </c>
      <c r="X66" s="26">
        <v>1004.4</v>
      </c>
      <c r="Y66" s="26">
        <v>1004.4</v>
      </c>
      <c r="Z66" s="26">
        <v>1104.4000000000001</v>
      </c>
      <c r="AA66" s="26">
        <v>1204.4000000000001</v>
      </c>
      <c r="AB66" s="26">
        <v>1204.4000000000001</v>
      </c>
      <c r="AC66" s="26">
        <v>1204.4000000000001</v>
      </c>
      <c r="AD66" s="26">
        <v>1204.4000000000001</v>
      </c>
      <c r="AE66" s="26">
        <v>1204.4000000000001</v>
      </c>
    </row>
    <row r="67" spans="1:31">
      <c r="A67" t="s">
        <v>25</v>
      </c>
      <c r="B67" t="s">
        <v>240</v>
      </c>
      <c r="C67" t="s">
        <v>95</v>
      </c>
      <c r="D67" s="26">
        <v>0</v>
      </c>
      <c r="E67" s="26">
        <v>46</v>
      </c>
      <c r="F67" s="26">
        <v>442</v>
      </c>
      <c r="G67" s="26">
        <v>904</v>
      </c>
      <c r="H67" s="26">
        <v>1174</v>
      </c>
      <c r="I67" s="26">
        <v>1174</v>
      </c>
      <c r="J67" s="26">
        <v>1324</v>
      </c>
      <c r="K67" s="26">
        <v>1524</v>
      </c>
      <c r="L67" s="26">
        <v>1524</v>
      </c>
      <c r="M67" s="26">
        <v>1674</v>
      </c>
      <c r="N67" s="26">
        <v>1674</v>
      </c>
      <c r="O67" s="26">
        <v>1732</v>
      </c>
      <c r="P67" s="26">
        <v>1732</v>
      </c>
      <c r="Q67" s="26">
        <v>1816</v>
      </c>
      <c r="R67" s="26">
        <v>2028</v>
      </c>
      <c r="S67" s="26">
        <v>2028</v>
      </c>
      <c r="T67" s="26">
        <v>2028</v>
      </c>
      <c r="U67" s="26">
        <v>2028</v>
      </c>
      <c r="V67" s="26">
        <v>2028</v>
      </c>
      <c r="W67" s="26">
        <v>2028</v>
      </c>
      <c r="X67" s="26">
        <v>2028</v>
      </c>
      <c r="Y67" s="26">
        <v>2028</v>
      </c>
      <c r="Z67" s="26">
        <v>2028</v>
      </c>
      <c r="AA67" s="26">
        <v>2175</v>
      </c>
      <c r="AB67" s="26">
        <v>2451</v>
      </c>
      <c r="AC67" s="26">
        <v>2646</v>
      </c>
      <c r="AD67" s="26">
        <v>3111</v>
      </c>
      <c r="AE67" s="26">
        <v>3391</v>
      </c>
    </row>
    <row r="68" spans="1:31">
      <c r="A68" t="s">
        <v>25</v>
      </c>
      <c r="B68" t="s">
        <v>240</v>
      </c>
      <c r="C68" t="s">
        <v>72</v>
      </c>
      <c r="D68" s="26">
        <v>0</v>
      </c>
      <c r="E68" s="26">
        <v>0</v>
      </c>
      <c r="F68" s="26">
        <v>0</v>
      </c>
      <c r="G68" s="26">
        <v>0</v>
      </c>
      <c r="H68" s="26">
        <v>0</v>
      </c>
      <c r="I68" s="26">
        <v>35</v>
      </c>
      <c r="J68" s="26">
        <v>35</v>
      </c>
      <c r="K68" s="26">
        <v>35</v>
      </c>
      <c r="L68" s="26">
        <v>35</v>
      </c>
      <c r="M68" s="26">
        <v>35</v>
      </c>
      <c r="N68" s="26">
        <v>35</v>
      </c>
      <c r="O68" s="26">
        <v>35</v>
      </c>
      <c r="P68" s="26">
        <v>35</v>
      </c>
      <c r="Q68" s="26">
        <v>35</v>
      </c>
      <c r="R68" s="26">
        <v>35</v>
      </c>
      <c r="S68" s="26">
        <v>35</v>
      </c>
      <c r="T68" s="26">
        <v>35</v>
      </c>
      <c r="U68" s="26">
        <v>155</v>
      </c>
      <c r="V68" s="26">
        <v>155</v>
      </c>
      <c r="W68" s="26">
        <v>155</v>
      </c>
      <c r="X68" s="26">
        <v>155</v>
      </c>
      <c r="Y68" s="26">
        <v>155</v>
      </c>
      <c r="Z68" s="26">
        <v>155</v>
      </c>
      <c r="AA68" s="26">
        <v>155</v>
      </c>
      <c r="AB68" s="26">
        <v>199</v>
      </c>
      <c r="AC68" s="26">
        <v>269.5</v>
      </c>
      <c r="AD68" s="26">
        <v>269.5</v>
      </c>
      <c r="AE68" s="26">
        <v>269.5</v>
      </c>
    </row>
    <row r="69" spans="1:31">
      <c r="A69" t="s">
        <v>25</v>
      </c>
      <c r="B69" t="s">
        <v>240</v>
      </c>
      <c r="C69" t="s">
        <v>218</v>
      </c>
      <c r="D69" s="26">
        <v>43</v>
      </c>
      <c r="E69" s="26">
        <v>484.4</v>
      </c>
      <c r="F69" s="26">
        <v>905.4</v>
      </c>
      <c r="G69" s="26">
        <v>1532.4</v>
      </c>
      <c r="H69" s="26">
        <v>2422.6999999999998</v>
      </c>
      <c r="I69" s="26">
        <v>2884.7</v>
      </c>
      <c r="J69" s="26">
        <v>3194.7</v>
      </c>
      <c r="K69" s="26">
        <v>3480.7</v>
      </c>
      <c r="L69" s="26">
        <v>3580.7</v>
      </c>
      <c r="M69" s="26">
        <v>4052.7</v>
      </c>
      <c r="N69" s="26">
        <v>4112.7</v>
      </c>
      <c r="O69" s="26">
        <v>4359.7</v>
      </c>
      <c r="P69" s="26">
        <v>4717.7000000000007</v>
      </c>
      <c r="Q69" s="26">
        <v>4951.7000000000007</v>
      </c>
      <c r="R69" s="26">
        <v>5263.7000000000007</v>
      </c>
      <c r="S69" s="26">
        <v>5472.1</v>
      </c>
      <c r="T69" s="26">
        <v>5727.1</v>
      </c>
      <c r="U69" s="26">
        <v>5977.1</v>
      </c>
      <c r="V69" s="26">
        <v>6127.1</v>
      </c>
      <c r="W69" s="26">
        <v>6327.1</v>
      </c>
      <c r="X69" s="26">
        <v>6427.1</v>
      </c>
      <c r="Y69" s="26">
        <v>6427.1</v>
      </c>
      <c r="Z69" s="26">
        <v>6527.1</v>
      </c>
      <c r="AA69" s="26">
        <v>6774.1</v>
      </c>
      <c r="AB69" s="26">
        <v>7094.1</v>
      </c>
      <c r="AC69" s="26">
        <v>7359.6</v>
      </c>
      <c r="AD69" s="26">
        <v>7824.6</v>
      </c>
      <c r="AE69" s="26">
        <v>8254.6</v>
      </c>
    </row>
    <row r="70" spans="1:31">
      <c r="A70" t="s">
        <v>25</v>
      </c>
      <c r="B70" t="s">
        <v>241</v>
      </c>
      <c r="C70" t="s">
        <v>242</v>
      </c>
      <c r="D70" s="26">
        <v>415.66506206165019</v>
      </c>
      <c r="E70" s="26">
        <v>4581.0013724337423</v>
      </c>
      <c r="F70" s="26">
        <v>4019.9030561504251</v>
      </c>
      <c r="G70" s="26">
        <v>3795.1765354977697</v>
      </c>
      <c r="H70" s="26">
        <v>3419.2734711416892</v>
      </c>
      <c r="I70" s="26">
        <v>2812.0649254678829</v>
      </c>
      <c r="J70" s="26">
        <v>2907.7561398237453</v>
      </c>
      <c r="K70" s="26">
        <v>2927.0509293289247</v>
      </c>
      <c r="L70" s="26">
        <v>2870.082711411414</v>
      </c>
      <c r="M70" s="26">
        <v>2991.1660064453222</v>
      </c>
      <c r="N70" s="26">
        <v>3034.9706250495205</v>
      </c>
      <c r="O70" s="26">
        <v>3082.1888990277789</v>
      </c>
      <c r="P70" s="26">
        <v>3257.3311526291996</v>
      </c>
      <c r="Q70" s="26">
        <v>3091.6589650553547</v>
      </c>
      <c r="R70" s="26">
        <v>3159.5644349129675</v>
      </c>
      <c r="S70" s="26">
        <v>3270.2639606336761</v>
      </c>
      <c r="T70" s="26">
        <v>3265.7295374904761</v>
      </c>
      <c r="U70" s="26">
        <v>3267.2054999087331</v>
      </c>
      <c r="V70" s="26">
        <v>3252.7456210489922</v>
      </c>
      <c r="W70" s="26">
        <v>3170.0716026511436</v>
      </c>
      <c r="X70" s="26">
        <v>3330.8027899311201</v>
      </c>
      <c r="Y70" s="26">
        <v>3342.1259192610478</v>
      </c>
      <c r="Z70" s="26">
        <v>3359.1893020560137</v>
      </c>
      <c r="AA70" s="26">
        <v>3329.6582557362531</v>
      </c>
      <c r="AB70" s="26">
        <v>3379.175845915272</v>
      </c>
      <c r="AC70" s="26">
        <v>3394.3072303235194</v>
      </c>
      <c r="AD70" s="26">
        <v>3468.4115399031898</v>
      </c>
      <c r="AE70" s="26">
        <v>3563.3368266400025</v>
      </c>
    </row>
    <row r="71" spans="1:31">
      <c r="A71" t="s">
        <v>25</v>
      </c>
      <c r="B71" t="s">
        <v>241</v>
      </c>
      <c r="C71" t="s">
        <v>243</v>
      </c>
      <c r="D71" s="28">
        <f>1000*D70/D62</f>
        <v>118.5415599292697</v>
      </c>
      <c r="E71" s="28">
        <f t="shared" ref="E71" si="84">1000*E70/E62</f>
        <v>103.77275528153847</v>
      </c>
      <c r="F71" s="28">
        <f t="shared" ref="F71" si="85">1000*F70/F62</f>
        <v>89.261832619043773</v>
      </c>
      <c r="G71" s="28">
        <f t="shared" ref="G71" si="86">1000*G70/G62</f>
        <v>81.948556163060516</v>
      </c>
      <c r="H71" s="28">
        <f t="shared" ref="H71" si="87">1000*H70/H62</f>
        <v>71.650358000560871</v>
      </c>
      <c r="I71" s="28">
        <f t="shared" ref="I71" si="88">1000*I70/I62</f>
        <v>57.30699461815928</v>
      </c>
      <c r="J71" s="28">
        <f t="shared" ref="J71" si="89">1000*J70/J62</f>
        <v>57.334026313388577</v>
      </c>
      <c r="K71" s="28">
        <f t="shared" ref="K71" si="90">1000*K70/K62</f>
        <v>56.193194269538381</v>
      </c>
      <c r="L71" s="28">
        <f t="shared" ref="L71" si="91">1000*L70/L62</f>
        <v>54.610824703130525</v>
      </c>
      <c r="M71" s="28">
        <f t="shared" ref="M71" si="92">1000*M70/M62</f>
        <v>55.849566855773006</v>
      </c>
      <c r="N71" s="28">
        <f t="shared" ref="N71" si="93">1000*N70/N62</f>
        <v>55.884071693177681</v>
      </c>
      <c r="O71" s="28">
        <f t="shared" ref="O71" si="94">1000*O70/O62</f>
        <v>55.812039728347479</v>
      </c>
      <c r="P71" s="28">
        <f t="shared" ref="P71" si="95">1000*P70/P62</f>
        <v>58.119086753472025</v>
      </c>
      <c r="Q71" s="28">
        <f t="shared" ref="Q71" si="96">1000*Q70/Q62</f>
        <v>54.198004731454155</v>
      </c>
      <c r="R71" s="28">
        <f t="shared" ref="R71" si="97">1000*R70/R62</f>
        <v>54.784206808738972</v>
      </c>
      <c r="S71" s="28">
        <f t="shared" ref="S71" si="98">1000*S70/S62</f>
        <v>55.947186271208174</v>
      </c>
      <c r="T71" s="28">
        <f t="shared" ref="T71" si="99">1000*T70/T62</f>
        <v>55.14321873895873</v>
      </c>
      <c r="U71" s="28">
        <f t="shared" ref="U71" si="100">1000*U70/U62</f>
        <v>54.335248263110167</v>
      </c>
      <c r="V71" s="28">
        <f t="shared" ref="V71" si="101">1000*V70/V62</f>
        <v>53.878819866988174</v>
      </c>
      <c r="W71" s="28">
        <f t="shared" ref="W71" si="102">1000*W70/W62</f>
        <v>51.877524364824183</v>
      </c>
      <c r="X71" s="28">
        <f t="shared" ref="X71" si="103">1000*X70/X62</f>
        <v>53.899186068550186</v>
      </c>
      <c r="Y71" s="28">
        <f t="shared" ref="Y71" si="104">1000*Y70/Y62</f>
        <v>53.296507672767376</v>
      </c>
      <c r="Z71" s="28">
        <f t="shared" ref="Z71" si="105">1000*Z70/Z62</f>
        <v>53.068732402806745</v>
      </c>
      <c r="AA71" s="28">
        <f t="shared" ref="AA71" si="106">1000*AA70/AA62</f>
        <v>51.964629557217698</v>
      </c>
      <c r="AB71" s="28">
        <f t="shared" ref="AB71" si="107">1000*AB70/AB62</f>
        <v>52.145653633568401</v>
      </c>
      <c r="AC71" s="28">
        <f t="shared" ref="AC71" si="108">1000*AC70/AC62</f>
        <v>51.628478542100773</v>
      </c>
      <c r="AD71" s="28">
        <f t="shared" ref="AD71" si="109">1000*AD70/AD62</f>
        <v>52.287776814523774</v>
      </c>
      <c r="AE71" s="28">
        <f t="shared" ref="AE71" si="110">1000*AE70/AE62</f>
        <v>53.115743600259712</v>
      </c>
    </row>
    <row r="72" spans="1:31">
      <c r="A72" t="s">
        <v>25</v>
      </c>
      <c r="B72" t="s">
        <v>244</v>
      </c>
      <c r="C72" t="s">
        <v>246</v>
      </c>
      <c r="D72" s="125">
        <v>112.53400000000001</v>
      </c>
      <c r="E72" s="125">
        <v>118.16</v>
      </c>
      <c r="F72" s="125">
        <v>112.986</v>
      </c>
      <c r="G72" s="125">
        <v>105.87</v>
      </c>
      <c r="H72" s="125">
        <v>87.025999999999996</v>
      </c>
      <c r="I72" s="125">
        <v>72.563999999999993</v>
      </c>
      <c r="J72" s="125">
        <v>82.951999999999998</v>
      </c>
      <c r="K72" s="125">
        <v>80.974000000000004</v>
      </c>
      <c r="L72" s="125">
        <v>73.900000000000006</v>
      </c>
      <c r="M72" s="125">
        <v>80.147999999999996</v>
      </c>
      <c r="N72" s="125">
        <v>79.882000000000005</v>
      </c>
      <c r="O72" s="125">
        <v>78.418000000000006</v>
      </c>
      <c r="P72" s="125">
        <v>80.545999999999992</v>
      </c>
      <c r="Q72" s="125">
        <v>75.591999999999999</v>
      </c>
      <c r="R72" s="125">
        <v>77.103999999999999</v>
      </c>
      <c r="S72" s="125">
        <v>81.760000000000005</v>
      </c>
      <c r="T72" s="125">
        <v>81.238</v>
      </c>
      <c r="U72" s="125">
        <v>79.81</v>
      </c>
      <c r="V72" s="125">
        <v>78.75</v>
      </c>
      <c r="W72" s="125">
        <v>75.891999999999996</v>
      </c>
      <c r="X72" s="125">
        <v>82.42</v>
      </c>
      <c r="Y72" s="125">
        <v>84.201999999999998</v>
      </c>
      <c r="Z72" s="125">
        <v>85.962000000000003</v>
      </c>
      <c r="AA72" s="125">
        <v>82.75</v>
      </c>
      <c r="AB72" s="125">
        <v>84.97</v>
      </c>
      <c r="AC72" s="125">
        <v>87.122</v>
      </c>
      <c r="AD72" s="125">
        <v>88.903999999999996</v>
      </c>
      <c r="AE72" s="125">
        <v>93.055000000000007</v>
      </c>
    </row>
    <row r="73" spans="1:31">
      <c r="A73" t="s">
        <v>25</v>
      </c>
      <c r="B73" t="s">
        <v>244</v>
      </c>
      <c r="C73" t="s">
        <v>247</v>
      </c>
      <c r="D73" s="125">
        <v>151.52000000000001</v>
      </c>
      <c r="E73" s="125">
        <v>139.53</v>
      </c>
      <c r="F73" s="125">
        <v>143.66999999999999</v>
      </c>
      <c r="G73" s="125">
        <v>139.02000000000001</v>
      </c>
      <c r="H73" s="125">
        <v>124.89</v>
      </c>
      <c r="I73" s="125">
        <v>98.38</v>
      </c>
      <c r="J73" s="125">
        <v>112.27</v>
      </c>
      <c r="K73" s="125">
        <v>110.18</v>
      </c>
      <c r="L73" s="125">
        <v>105.92</v>
      </c>
      <c r="M73" s="125">
        <v>110.89</v>
      </c>
      <c r="N73" s="125">
        <v>112.19</v>
      </c>
      <c r="O73" s="125">
        <v>110.81</v>
      </c>
      <c r="P73" s="125">
        <v>114.75</v>
      </c>
      <c r="Q73" s="125">
        <v>110.38</v>
      </c>
      <c r="R73" s="125">
        <v>109.79</v>
      </c>
      <c r="S73" s="125">
        <v>115.52</v>
      </c>
      <c r="T73" s="125">
        <v>119.32</v>
      </c>
      <c r="U73" s="125">
        <v>116.94</v>
      </c>
      <c r="V73" s="125">
        <v>117.04</v>
      </c>
      <c r="W73" s="125">
        <v>114.32</v>
      </c>
      <c r="X73" s="125">
        <v>120.88</v>
      </c>
      <c r="Y73" s="125">
        <v>123.37</v>
      </c>
      <c r="Z73" s="125">
        <v>125.98</v>
      </c>
      <c r="AA73" s="125">
        <v>124.67</v>
      </c>
      <c r="AB73" s="125">
        <v>127.95</v>
      </c>
      <c r="AC73" s="125">
        <v>126.53</v>
      </c>
      <c r="AD73" s="125">
        <v>129.21</v>
      </c>
      <c r="AE73" s="125">
        <v>132.73000000000002</v>
      </c>
    </row>
    <row r="74" spans="1:31">
      <c r="A74" t="s">
        <v>25</v>
      </c>
      <c r="B74" t="s">
        <v>244</v>
      </c>
      <c r="C74" t="s">
        <v>248</v>
      </c>
      <c r="D74" s="125">
        <v>167.91</v>
      </c>
      <c r="E74" s="125">
        <v>155.94999999999999</v>
      </c>
      <c r="F74" s="125">
        <v>161.84</v>
      </c>
      <c r="G74" s="125">
        <v>156.68</v>
      </c>
      <c r="H74" s="125">
        <v>138.38</v>
      </c>
      <c r="I74" s="125">
        <v>116.32</v>
      </c>
      <c r="J74" s="125">
        <v>126.12</v>
      </c>
      <c r="K74" s="125">
        <v>123.3</v>
      </c>
      <c r="L74" s="125">
        <v>117.47</v>
      </c>
      <c r="M74" s="125">
        <v>124.74</v>
      </c>
      <c r="N74" s="125">
        <v>126.38</v>
      </c>
      <c r="O74" s="125">
        <v>127.56</v>
      </c>
      <c r="P74" s="125">
        <v>128.11000000000001</v>
      </c>
      <c r="Q74" s="125">
        <v>122.94</v>
      </c>
      <c r="R74" s="125">
        <v>126.85</v>
      </c>
      <c r="S74" s="125">
        <v>135.34</v>
      </c>
      <c r="T74" s="125">
        <v>135.72</v>
      </c>
      <c r="U74" s="125">
        <v>135.83000000000001</v>
      </c>
      <c r="V74" s="125">
        <v>133</v>
      </c>
      <c r="W74" s="125">
        <v>133.63999999999999</v>
      </c>
      <c r="X74" s="125">
        <v>143.19999999999999</v>
      </c>
      <c r="Y74" s="125">
        <v>144.9</v>
      </c>
      <c r="Z74" s="125">
        <v>147.87</v>
      </c>
      <c r="AA74" s="125">
        <v>149.77000000000001</v>
      </c>
      <c r="AB74" s="125">
        <v>148.16999999999999</v>
      </c>
      <c r="AC74" s="125">
        <v>152.55000000000001</v>
      </c>
      <c r="AD74" s="125">
        <v>156.61000000000001</v>
      </c>
      <c r="AE74" s="125">
        <v>163.47999999999999</v>
      </c>
    </row>
    <row r="75" spans="1:31">
      <c r="A75" t="s">
        <v>25</v>
      </c>
      <c r="B75" t="s">
        <v>244</v>
      </c>
      <c r="C75" t="s">
        <v>249</v>
      </c>
      <c r="D75" s="125">
        <v>184.53</v>
      </c>
      <c r="E75" s="125">
        <v>176.76</v>
      </c>
      <c r="F75" s="125">
        <v>184.46</v>
      </c>
      <c r="G75" s="125">
        <v>178.59</v>
      </c>
      <c r="H75" s="125">
        <v>159.22999999999999</v>
      </c>
      <c r="I75" s="125">
        <v>137.57</v>
      </c>
      <c r="J75" s="125">
        <v>146.63999999999999</v>
      </c>
      <c r="K75" s="125">
        <v>145.78</v>
      </c>
      <c r="L75" s="125">
        <v>141.97</v>
      </c>
      <c r="M75" s="125">
        <v>151.34</v>
      </c>
      <c r="N75" s="125">
        <v>151.61000000000001</v>
      </c>
      <c r="O75" s="125">
        <v>152.31</v>
      </c>
      <c r="P75" s="125">
        <v>153.11000000000001</v>
      </c>
      <c r="Q75" s="125">
        <v>147.66999999999999</v>
      </c>
      <c r="R75" s="125">
        <v>151.44999999999999</v>
      </c>
      <c r="S75" s="125">
        <v>157.82</v>
      </c>
      <c r="T75" s="125">
        <v>158.51</v>
      </c>
      <c r="U75" s="125">
        <v>158.68</v>
      </c>
      <c r="V75" s="125">
        <v>158.47999999999999</v>
      </c>
      <c r="W75" s="125">
        <v>157.68</v>
      </c>
      <c r="X75" s="125">
        <v>164.53</v>
      </c>
      <c r="Y75" s="125">
        <v>167.54</v>
      </c>
      <c r="Z75" s="125">
        <v>173.08</v>
      </c>
      <c r="AA75" s="125">
        <v>175.29</v>
      </c>
      <c r="AB75" s="125">
        <v>176.52</v>
      </c>
      <c r="AC75" s="125">
        <v>175.47</v>
      </c>
      <c r="AD75" s="125">
        <v>176.19</v>
      </c>
      <c r="AE75" s="125">
        <v>185.01999999999998</v>
      </c>
    </row>
    <row r="76" spans="1:31">
      <c r="A76" t="s">
        <v>25</v>
      </c>
      <c r="B76" t="s">
        <v>244</v>
      </c>
      <c r="C76" t="s">
        <v>250</v>
      </c>
      <c r="D76" s="125">
        <v>205.12999999999997</v>
      </c>
      <c r="E76" s="125">
        <v>209.00599999999994</v>
      </c>
      <c r="F76" s="125">
        <v>226.80799999999996</v>
      </c>
      <c r="G76" s="125">
        <v>214.434</v>
      </c>
      <c r="H76" s="125">
        <v>197.54399999999998</v>
      </c>
      <c r="I76" s="125">
        <v>169.76</v>
      </c>
      <c r="J76" s="125">
        <v>176.98</v>
      </c>
      <c r="K76" s="125">
        <v>177.55600000000001</v>
      </c>
      <c r="L76" s="125">
        <v>175.21399999999994</v>
      </c>
      <c r="M76" s="125">
        <v>185.81199999999998</v>
      </c>
      <c r="N76" s="125">
        <v>192.21599999999998</v>
      </c>
      <c r="O76" s="125">
        <v>194.88599999999997</v>
      </c>
      <c r="P76" s="125">
        <v>197.70599999999999</v>
      </c>
      <c r="Q76" s="125">
        <v>186.37399999999994</v>
      </c>
      <c r="R76" s="125">
        <v>194.96399999999994</v>
      </c>
      <c r="S76" s="125">
        <v>204.31799999999998</v>
      </c>
      <c r="T76" s="125">
        <v>205.62399999999997</v>
      </c>
      <c r="U76" s="125">
        <v>203.5979999999999</v>
      </c>
      <c r="V76" s="125">
        <v>205.65599999999998</v>
      </c>
      <c r="W76" s="125">
        <v>209.70999999999995</v>
      </c>
      <c r="X76" s="125">
        <v>223.34</v>
      </c>
      <c r="Y76" s="125">
        <v>233.98199999999991</v>
      </c>
      <c r="Z76" s="125">
        <v>239.16399999999987</v>
      </c>
      <c r="AA76" s="125">
        <v>243.67199999999985</v>
      </c>
      <c r="AB76" s="125">
        <v>248.24399999999994</v>
      </c>
      <c r="AC76" s="125">
        <v>244.69199999999992</v>
      </c>
      <c r="AD76" s="125">
        <v>247.39799999999997</v>
      </c>
      <c r="AE76" s="125">
        <v>256.66500000000002</v>
      </c>
    </row>
    <row r="77" spans="1:31">
      <c r="A77" t="s">
        <v>27</v>
      </c>
      <c r="B77" t="s">
        <v>229</v>
      </c>
      <c r="C77" t="s">
        <v>230</v>
      </c>
      <c r="D77" s="26">
        <v>50.22298</v>
      </c>
      <c r="E77" s="26">
        <v>4340.991</v>
      </c>
      <c r="F77" s="26">
        <v>2649.0030000000002</v>
      </c>
      <c r="G77" s="26">
        <v>2566.8420000000001</v>
      </c>
      <c r="H77" s="26">
        <v>2356.44</v>
      </c>
      <c r="I77" s="26">
        <v>1851.886</v>
      </c>
      <c r="J77" s="26">
        <v>1536.3320000000001</v>
      </c>
      <c r="K77" s="26">
        <v>1455.595</v>
      </c>
      <c r="L77" s="26">
        <v>1165.722</v>
      </c>
      <c r="M77" s="26">
        <v>581.846</v>
      </c>
      <c r="N77" s="26">
        <v>563.42110000000002</v>
      </c>
      <c r="O77" s="26">
        <v>514.31970000000001</v>
      </c>
      <c r="P77" s="26">
        <v>492.62180000000001</v>
      </c>
      <c r="Q77" s="26">
        <v>450.03399999999999</v>
      </c>
      <c r="R77" s="26">
        <v>0</v>
      </c>
      <c r="S77" s="26">
        <v>0</v>
      </c>
      <c r="T77" s="26">
        <v>0</v>
      </c>
      <c r="U77" s="26">
        <v>0</v>
      </c>
      <c r="V77" s="26">
        <v>0</v>
      </c>
      <c r="W77" s="26">
        <v>0</v>
      </c>
      <c r="X77" s="26">
        <v>0</v>
      </c>
      <c r="Y77" s="26">
        <v>0</v>
      </c>
      <c r="Z77" s="26">
        <v>0</v>
      </c>
      <c r="AA77" s="26">
        <v>0</v>
      </c>
      <c r="AB77" s="26">
        <v>0</v>
      </c>
      <c r="AC77" s="26">
        <v>0</v>
      </c>
      <c r="AD77" s="26">
        <v>0</v>
      </c>
      <c r="AE77" s="26">
        <v>0</v>
      </c>
    </row>
    <row r="78" spans="1:31">
      <c r="A78" t="s">
        <v>27</v>
      </c>
      <c r="B78" t="s">
        <v>229</v>
      </c>
      <c r="C78" t="s">
        <v>231</v>
      </c>
      <c r="D78" s="26">
        <v>229.1782</v>
      </c>
      <c r="E78" s="26">
        <v>980.29560000000004</v>
      </c>
      <c r="F78" s="26">
        <v>949.54520000000002</v>
      </c>
      <c r="G78" s="26">
        <v>837.19079999999997</v>
      </c>
      <c r="H78" s="26">
        <v>674.58939999999996</v>
      </c>
      <c r="I78" s="26">
        <v>428.86009999999999</v>
      </c>
      <c r="J78" s="26">
        <v>451.84649999999999</v>
      </c>
      <c r="K78" s="26">
        <v>419.17899999999997</v>
      </c>
      <c r="L78" s="26">
        <v>279.56169999999997</v>
      </c>
      <c r="M78" s="26">
        <v>418.24669999999998</v>
      </c>
      <c r="N78" s="26">
        <v>342.93819999999999</v>
      </c>
      <c r="O78" s="26">
        <v>269.12119999999999</v>
      </c>
      <c r="P78" s="26">
        <v>248.8904</v>
      </c>
      <c r="Q78" s="26">
        <v>229.4828</v>
      </c>
      <c r="R78" s="26">
        <v>336.57619999999997</v>
      </c>
      <c r="S78" s="26">
        <v>388.80770000000001</v>
      </c>
      <c r="T78" s="26">
        <v>390.07859999999999</v>
      </c>
      <c r="U78" s="26">
        <v>372.52530000000002</v>
      </c>
      <c r="V78" s="26">
        <v>324.91609999999997</v>
      </c>
      <c r="W78" s="26">
        <v>306.3519</v>
      </c>
      <c r="X78" s="26">
        <v>333.49400000000003</v>
      </c>
      <c r="Y78" s="26">
        <v>327.66090000000003</v>
      </c>
      <c r="Z78" s="26">
        <v>311.3546</v>
      </c>
      <c r="AA78" s="26">
        <v>332.60669999999999</v>
      </c>
      <c r="AB78" s="26">
        <v>324.65589999999997</v>
      </c>
      <c r="AC78" s="26">
        <v>334.18819999999999</v>
      </c>
      <c r="AD78" s="26">
        <v>351.8845</v>
      </c>
      <c r="AE78" s="26">
        <v>358.77870000000001</v>
      </c>
    </row>
    <row r="79" spans="1:31">
      <c r="A79" t="s">
        <v>27</v>
      </c>
      <c r="B79" t="s">
        <v>229</v>
      </c>
      <c r="C79" t="s">
        <v>68</v>
      </c>
      <c r="D79" s="26">
        <v>319.60950000000003</v>
      </c>
      <c r="E79" s="26">
        <v>4098.2430000000004</v>
      </c>
      <c r="F79" s="26">
        <v>4508.5039999999999</v>
      </c>
      <c r="G79" s="26">
        <v>4774.277</v>
      </c>
      <c r="H79" s="26">
        <v>6140.2659999999996</v>
      </c>
      <c r="I79" s="26">
        <v>7310.9669999999996</v>
      </c>
      <c r="J79" s="26">
        <v>7554.0479999999998</v>
      </c>
      <c r="K79" s="26">
        <v>7605.1409999999996</v>
      </c>
      <c r="L79" s="26">
        <v>8137.3410000000003</v>
      </c>
      <c r="M79" s="26">
        <v>9076.0020000000004</v>
      </c>
      <c r="N79" s="26">
        <v>10042.66</v>
      </c>
      <c r="O79" s="26">
        <v>10948.77</v>
      </c>
      <c r="P79" s="26">
        <v>11527.03</v>
      </c>
      <c r="Q79" s="26">
        <v>12303.4</v>
      </c>
      <c r="R79" s="26">
        <v>12636.58</v>
      </c>
      <c r="S79" s="26">
        <v>12629.94</v>
      </c>
      <c r="T79" s="26">
        <v>13026.11</v>
      </c>
      <c r="U79" s="26">
        <v>13515.86</v>
      </c>
      <c r="V79" s="26">
        <v>13469.53</v>
      </c>
      <c r="W79" s="26">
        <v>14248.15</v>
      </c>
      <c r="X79" s="26">
        <v>14910.39</v>
      </c>
      <c r="Y79" s="26">
        <v>15209.08</v>
      </c>
      <c r="Z79" s="26">
        <v>15138.03</v>
      </c>
      <c r="AA79" s="26">
        <v>15287.66</v>
      </c>
      <c r="AB79" s="26">
        <v>15646.52</v>
      </c>
      <c r="AC79" s="26">
        <v>16112.94</v>
      </c>
      <c r="AD79" s="26">
        <v>16819.62</v>
      </c>
      <c r="AE79" s="26">
        <v>16831.349999999999</v>
      </c>
    </row>
    <row r="80" spans="1:31">
      <c r="A80" t="s">
        <v>27</v>
      </c>
      <c r="B80" t="s">
        <v>229</v>
      </c>
      <c r="C80" t="s">
        <v>72</v>
      </c>
      <c r="D80" s="26">
        <v>1989.857</v>
      </c>
      <c r="E80" s="26">
        <v>24169.46</v>
      </c>
      <c r="F80" s="26">
        <v>24185.71</v>
      </c>
      <c r="G80" s="26">
        <v>24415.72</v>
      </c>
      <c r="H80" s="26">
        <v>24270.38</v>
      </c>
      <c r="I80" s="26">
        <v>24217.86</v>
      </c>
      <c r="J80" s="26">
        <v>24083.31</v>
      </c>
      <c r="K80" s="26">
        <v>24037.06</v>
      </c>
      <c r="L80" s="26">
        <v>23747.88</v>
      </c>
      <c r="M80" s="26">
        <v>23716.33</v>
      </c>
      <c r="N80" s="26">
        <v>23547.05</v>
      </c>
      <c r="O80" s="26">
        <v>23404.560000000001</v>
      </c>
      <c r="P80" s="26">
        <v>23498.07</v>
      </c>
      <c r="Q80" s="26">
        <v>23423.3</v>
      </c>
      <c r="R80" s="26">
        <v>23516.74</v>
      </c>
      <c r="S80" s="26">
        <v>23584</v>
      </c>
      <c r="T80" s="26">
        <v>23615.85</v>
      </c>
      <c r="U80" s="26">
        <v>23929.87</v>
      </c>
      <c r="V80" s="26">
        <v>23744.74</v>
      </c>
      <c r="W80" s="26">
        <v>23733.21</v>
      </c>
      <c r="X80" s="26">
        <v>23747.4</v>
      </c>
      <c r="Y80" s="26">
        <v>23752.09</v>
      </c>
      <c r="Z80" s="26">
        <v>23711.15</v>
      </c>
      <c r="AA80" s="26">
        <v>23618.29</v>
      </c>
      <c r="AB80" s="26">
        <v>23744.43</v>
      </c>
      <c r="AC80" s="26">
        <v>23826.89</v>
      </c>
      <c r="AD80" s="26">
        <v>23762.92</v>
      </c>
      <c r="AE80" s="26">
        <v>24088.46</v>
      </c>
    </row>
    <row r="81" spans="1:31">
      <c r="A81" t="s">
        <v>27</v>
      </c>
      <c r="B81" t="s">
        <v>229</v>
      </c>
      <c r="C81" t="s">
        <v>71</v>
      </c>
      <c r="D81" s="26">
        <v>673.48829999999998</v>
      </c>
      <c r="E81" s="26">
        <v>8184.6570000000002</v>
      </c>
      <c r="F81" s="26">
        <v>9683.0619999999999</v>
      </c>
      <c r="G81" s="26">
        <v>9861.5020000000004</v>
      </c>
      <c r="H81" s="26">
        <v>10155.15</v>
      </c>
      <c r="I81" s="26">
        <v>11024.5</v>
      </c>
      <c r="J81" s="26">
        <v>12439.05</v>
      </c>
      <c r="K81" s="26">
        <v>13711.95</v>
      </c>
      <c r="L81" s="26">
        <v>14507.45</v>
      </c>
      <c r="M81" s="26">
        <v>14547.39</v>
      </c>
      <c r="N81" s="26">
        <v>14532.24</v>
      </c>
      <c r="O81" s="26">
        <v>14790.84</v>
      </c>
      <c r="P81" s="26">
        <v>14792.04</v>
      </c>
      <c r="Q81" s="26">
        <v>14835.08</v>
      </c>
      <c r="R81" s="26">
        <v>14789.52</v>
      </c>
      <c r="S81" s="26">
        <v>14789.51</v>
      </c>
      <c r="T81" s="26">
        <v>15193.38</v>
      </c>
      <c r="U81" s="26">
        <v>15304.76</v>
      </c>
      <c r="V81" s="26">
        <v>16004.38</v>
      </c>
      <c r="W81" s="26">
        <v>15998.38</v>
      </c>
      <c r="X81" s="26">
        <v>15998.63</v>
      </c>
      <c r="Y81" s="26">
        <v>16448.830000000002</v>
      </c>
      <c r="Z81" s="26">
        <v>17211.79</v>
      </c>
      <c r="AA81" s="26">
        <v>17612.560000000001</v>
      </c>
      <c r="AB81" s="26">
        <v>17616.04</v>
      </c>
      <c r="AC81" s="26">
        <v>17657.87</v>
      </c>
      <c r="AD81" s="26">
        <v>17609.68</v>
      </c>
      <c r="AE81" s="26">
        <v>17610.47</v>
      </c>
    </row>
    <row r="82" spans="1:31">
      <c r="A82" t="s">
        <v>27</v>
      </c>
      <c r="B82" t="s">
        <v>229</v>
      </c>
      <c r="C82" t="s">
        <v>232</v>
      </c>
      <c r="D82" s="26">
        <v>156.07839999999999</v>
      </c>
      <c r="E82" s="26">
        <v>1304.9480000000001</v>
      </c>
      <c r="F82" s="26">
        <v>1488.827</v>
      </c>
      <c r="G82" s="26">
        <v>1388.9739999999999</v>
      </c>
      <c r="H82" s="26">
        <v>1132.0920000000001</v>
      </c>
      <c r="I82" s="26">
        <v>796.34090000000003</v>
      </c>
      <c r="J82" s="26">
        <v>863.72249999999997</v>
      </c>
      <c r="K82" s="26">
        <v>801.73440000000005</v>
      </c>
      <c r="L82" s="26">
        <v>638.84249999999997</v>
      </c>
      <c r="M82" s="26">
        <v>828.23360000000002</v>
      </c>
      <c r="N82" s="26">
        <v>777.51390000000004</v>
      </c>
      <c r="O82" s="26">
        <v>709.69129999999996</v>
      </c>
      <c r="P82" s="26">
        <v>659.44500000000005</v>
      </c>
      <c r="Q82" s="26">
        <v>619.62429999999995</v>
      </c>
      <c r="R82" s="26">
        <v>957.80709999999999</v>
      </c>
      <c r="S82" s="26">
        <v>1027.627</v>
      </c>
      <c r="T82" s="26">
        <v>1033.4870000000001</v>
      </c>
      <c r="U82" s="26">
        <v>991.91949999999997</v>
      </c>
      <c r="V82" s="26">
        <v>893.29660000000001</v>
      </c>
      <c r="W82" s="26">
        <v>869.1712</v>
      </c>
      <c r="X82" s="26">
        <v>905.13900000000001</v>
      </c>
      <c r="Y82" s="26">
        <v>922.58500000000004</v>
      </c>
      <c r="Z82" s="26">
        <v>886.76110000000006</v>
      </c>
      <c r="AA82" s="26">
        <v>906.80920000000003</v>
      </c>
      <c r="AB82" s="26">
        <v>879.01900000000001</v>
      </c>
      <c r="AC82" s="26">
        <v>895.28290000000004</v>
      </c>
      <c r="AD82" s="26">
        <v>927.24360000000001</v>
      </c>
      <c r="AE82" s="26">
        <v>939.97149999999999</v>
      </c>
    </row>
    <row r="83" spans="1:31">
      <c r="A83" t="s">
        <v>27</v>
      </c>
      <c r="B83" t="s">
        <v>229</v>
      </c>
      <c r="C83" t="s">
        <v>233</v>
      </c>
      <c r="D83" s="26">
        <v>7.057785</v>
      </c>
      <c r="E83" s="26">
        <v>103.9622</v>
      </c>
      <c r="F83" s="26">
        <v>631.81370000000004</v>
      </c>
      <c r="G83" s="26">
        <v>1540.7919999999999</v>
      </c>
      <c r="H83" s="26">
        <v>2054.1379999999999</v>
      </c>
      <c r="I83" s="26">
        <v>2449.4450000000002</v>
      </c>
      <c r="J83" s="26">
        <v>2779.6060000000002</v>
      </c>
      <c r="K83" s="26">
        <v>3061.4969999999998</v>
      </c>
      <c r="L83" s="26">
        <v>3102.951</v>
      </c>
      <c r="M83" s="26">
        <v>3358.46</v>
      </c>
      <c r="N83" s="26">
        <v>3486.4789999999998</v>
      </c>
      <c r="O83" s="26">
        <v>3509.58</v>
      </c>
      <c r="P83" s="26">
        <v>3746.8209999999999</v>
      </c>
      <c r="Q83" s="26">
        <v>4107.6109999999999</v>
      </c>
      <c r="R83" s="26">
        <v>4371.5290000000005</v>
      </c>
      <c r="S83" s="26">
        <v>4974.5290000000005</v>
      </c>
      <c r="T83" s="26">
        <v>4946.07</v>
      </c>
      <c r="U83" s="26">
        <v>4930.6930000000002</v>
      </c>
      <c r="V83" s="26">
        <v>4874.8289999999997</v>
      </c>
      <c r="W83" s="26">
        <v>4843.1279999999997</v>
      </c>
      <c r="X83" s="26">
        <v>4818.9170000000004</v>
      </c>
      <c r="Y83" s="26">
        <v>4910.4979999999996</v>
      </c>
      <c r="Z83" s="26">
        <v>4904.299</v>
      </c>
      <c r="AA83" s="26">
        <v>5122.6899999999996</v>
      </c>
      <c r="AB83" s="26">
        <v>5436.2089999999998</v>
      </c>
      <c r="AC83" s="26">
        <v>5741.5110000000004</v>
      </c>
      <c r="AD83" s="26">
        <v>5687.6229999999996</v>
      </c>
      <c r="AE83" s="26">
        <v>6044.4210000000003</v>
      </c>
    </row>
    <row r="84" spans="1:31">
      <c r="A84" t="s">
        <v>27</v>
      </c>
      <c r="B84" t="s">
        <v>229</v>
      </c>
      <c r="C84" t="s">
        <v>234</v>
      </c>
      <c r="D84" s="26">
        <v>0.12921199999999999</v>
      </c>
      <c r="E84" s="26">
        <v>19.43422</v>
      </c>
      <c r="F84" s="26">
        <v>20.041789999999999</v>
      </c>
      <c r="G84" s="26">
        <v>15.627840000000001</v>
      </c>
      <c r="H84" s="26">
        <v>18.316140000000001</v>
      </c>
      <c r="I84" s="26">
        <v>17.91808</v>
      </c>
      <c r="J84" s="26">
        <v>21.848289999999999</v>
      </c>
      <c r="K84" s="26">
        <v>23.345220000000001</v>
      </c>
      <c r="L84" s="26">
        <v>19.76962</v>
      </c>
      <c r="M84" s="26">
        <v>26.002849999999999</v>
      </c>
      <c r="N84" s="26">
        <v>22.985410000000002</v>
      </c>
      <c r="O84" s="26">
        <v>25.23235</v>
      </c>
      <c r="P84" s="26">
        <v>26.148070000000001</v>
      </c>
      <c r="Q84" s="26">
        <v>27.229009999999999</v>
      </c>
      <c r="R84" s="26">
        <v>30.98724</v>
      </c>
      <c r="S84" s="26">
        <v>33.853389999999997</v>
      </c>
      <c r="T84" s="26">
        <v>32.950690000000002</v>
      </c>
      <c r="U84" s="26">
        <v>35.603990000000003</v>
      </c>
      <c r="V84" s="26">
        <v>33.37762</v>
      </c>
      <c r="W84" s="26">
        <v>32.886389999999999</v>
      </c>
      <c r="X84" s="26">
        <v>39.007219999999997</v>
      </c>
      <c r="Y84" s="26">
        <v>41.682569999999998</v>
      </c>
      <c r="Z84" s="26">
        <v>42.476610000000001</v>
      </c>
      <c r="AA84" s="26">
        <v>44.794899999999998</v>
      </c>
      <c r="AB84" s="26">
        <v>46.460380000000001</v>
      </c>
      <c r="AC84" s="26">
        <v>50.938090000000003</v>
      </c>
      <c r="AD84" s="26">
        <v>57.773560000000003</v>
      </c>
      <c r="AE84" s="26">
        <v>61.23883</v>
      </c>
    </row>
    <row r="85" spans="1:31">
      <c r="A85" t="s">
        <v>27</v>
      </c>
      <c r="B85" t="s">
        <v>229</v>
      </c>
      <c r="C85" t="s">
        <v>235</v>
      </c>
      <c r="D85" s="26">
        <v>80.870649999999998</v>
      </c>
      <c r="E85" s="26">
        <v>941.1078</v>
      </c>
      <c r="F85" s="26">
        <v>938.38670000000002</v>
      </c>
      <c r="G85" s="26">
        <v>938.33240000000001</v>
      </c>
      <c r="H85" s="26">
        <v>938.56129999999996</v>
      </c>
      <c r="I85" s="26">
        <v>941.05359999999996</v>
      </c>
      <c r="J85" s="26">
        <v>938.52189999999996</v>
      </c>
      <c r="K85" s="26">
        <v>938.5154</v>
      </c>
      <c r="L85" s="26">
        <v>938.33680000000004</v>
      </c>
      <c r="M85" s="26">
        <v>941.00160000000005</v>
      </c>
      <c r="N85" s="26">
        <v>938.50109999999995</v>
      </c>
      <c r="O85" s="26">
        <v>938.43870000000004</v>
      </c>
      <c r="P85" s="26">
        <v>938.65940000000001</v>
      </c>
      <c r="Q85" s="26">
        <v>940.8415</v>
      </c>
      <c r="R85" s="26">
        <v>938.33240000000001</v>
      </c>
      <c r="S85" s="26">
        <v>938.30909999999994</v>
      </c>
      <c r="T85" s="26">
        <v>938.45119999999997</v>
      </c>
      <c r="U85" s="26">
        <v>941.13679999999999</v>
      </c>
      <c r="V85" s="26">
        <v>938.46140000000003</v>
      </c>
      <c r="W85" s="26">
        <v>938.33680000000004</v>
      </c>
      <c r="X85" s="26">
        <v>938.50059999999996</v>
      </c>
      <c r="Y85" s="26">
        <v>940.99440000000004</v>
      </c>
      <c r="Z85" s="26">
        <v>938.43100000000004</v>
      </c>
      <c r="AA85" s="26">
        <v>938.64819999999997</v>
      </c>
      <c r="AB85" s="26">
        <v>938.45029999999997</v>
      </c>
      <c r="AC85" s="26">
        <v>940.80439999999999</v>
      </c>
      <c r="AD85" s="26">
        <v>938.34839999999997</v>
      </c>
      <c r="AE85" s="26">
        <v>938.41269999999997</v>
      </c>
    </row>
    <row r="86" spans="1:31">
      <c r="A86" t="s">
        <v>27</v>
      </c>
      <c r="B86" t="s">
        <v>229</v>
      </c>
      <c r="C86" t="s">
        <v>236</v>
      </c>
      <c r="D86" s="26">
        <v>0</v>
      </c>
      <c r="E86" s="26">
        <v>6.2856750000000003</v>
      </c>
      <c r="F86" s="26">
        <v>8.2187079999999995</v>
      </c>
      <c r="G86" s="26">
        <v>9.0967149999999997</v>
      </c>
      <c r="H86" s="26">
        <v>12.19049</v>
      </c>
      <c r="I86" s="26">
        <v>16.347899999999999</v>
      </c>
      <c r="J86" s="26">
        <v>20.399660000000001</v>
      </c>
      <c r="K86" s="26">
        <v>20.511790000000001</v>
      </c>
      <c r="L86" s="26">
        <v>17.53942</v>
      </c>
      <c r="M86" s="26">
        <v>23.667000000000002</v>
      </c>
      <c r="N86" s="26">
        <v>22.512699999999999</v>
      </c>
      <c r="O86" s="26">
        <v>27.334019999999999</v>
      </c>
      <c r="P86" s="26">
        <v>29.167169999999999</v>
      </c>
      <c r="Q86" s="26">
        <v>29.50311</v>
      </c>
      <c r="R86" s="26">
        <v>28.133299999999998</v>
      </c>
      <c r="S86" s="26">
        <v>30.72756</v>
      </c>
      <c r="T86" s="26">
        <v>30.219670000000001</v>
      </c>
      <c r="U86" s="26">
        <v>34.377760000000002</v>
      </c>
      <c r="V86" s="26">
        <v>32.418990000000001</v>
      </c>
      <c r="W86" s="26">
        <v>33.796660000000003</v>
      </c>
      <c r="X86" s="26">
        <v>41.792819999999999</v>
      </c>
      <c r="Y86" s="26">
        <v>44.476239999999997</v>
      </c>
      <c r="Z86" s="26">
        <v>47.470280000000002</v>
      </c>
      <c r="AA86" s="26">
        <v>50.67304</v>
      </c>
      <c r="AB86" s="26">
        <v>51.827269999999999</v>
      </c>
      <c r="AC86" s="26">
        <v>59.430399999999999</v>
      </c>
      <c r="AD86" s="26">
        <v>71.422110000000004</v>
      </c>
      <c r="AE86" s="26">
        <v>73.768249999999995</v>
      </c>
    </row>
    <row r="87" spans="1:31">
      <c r="A87" t="s">
        <v>27</v>
      </c>
      <c r="B87" t="s">
        <v>229</v>
      </c>
      <c r="C87" t="s">
        <v>218</v>
      </c>
      <c r="D87" s="26">
        <v>3506.4929999999999</v>
      </c>
      <c r="E87" s="26">
        <v>44149.39</v>
      </c>
      <c r="F87" s="26">
        <v>45063.11</v>
      </c>
      <c r="G87" s="26">
        <v>46348.35</v>
      </c>
      <c r="H87" s="26">
        <v>47752.12</v>
      </c>
      <c r="I87" s="26">
        <v>49055.18</v>
      </c>
      <c r="J87" s="26">
        <v>50688.68</v>
      </c>
      <c r="K87" s="26">
        <v>52074.53</v>
      </c>
      <c r="L87" s="26">
        <v>52555.4</v>
      </c>
      <c r="M87" s="26">
        <v>53517.18</v>
      </c>
      <c r="N87" s="26">
        <v>54276.3</v>
      </c>
      <c r="O87" s="26">
        <v>55137.89</v>
      </c>
      <c r="P87" s="26">
        <v>55958.89</v>
      </c>
      <c r="Q87" s="26">
        <v>56966.11</v>
      </c>
      <c r="R87" s="26">
        <v>57606.21</v>
      </c>
      <c r="S87" s="26">
        <v>58397.32</v>
      </c>
      <c r="T87" s="26">
        <v>59206.59</v>
      </c>
      <c r="U87" s="26">
        <v>60056.75</v>
      </c>
      <c r="V87" s="26">
        <v>60315.96</v>
      </c>
      <c r="W87" s="26">
        <v>61003.41</v>
      </c>
      <c r="X87" s="26">
        <v>61733.279999999999</v>
      </c>
      <c r="Y87" s="26">
        <v>62597.89</v>
      </c>
      <c r="Z87" s="26">
        <v>63191.76</v>
      </c>
      <c r="AA87" s="26">
        <v>63914.720000000001</v>
      </c>
      <c r="AB87" s="26">
        <v>64683.61</v>
      </c>
      <c r="AC87" s="26">
        <v>65619.86</v>
      </c>
      <c r="AD87" s="26">
        <v>66226.509999999995</v>
      </c>
      <c r="AE87" s="26">
        <v>66946.880000000005</v>
      </c>
    </row>
    <row r="88" spans="1:31">
      <c r="A88" t="s">
        <v>27</v>
      </c>
      <c r="B88" t="s">
        <v>237</v>
      </c>
      <c r="C88" t="s">
        <v>238</v>
      </c>
      <c r="D88" s="124">
        <f>SUM(D79:D81,D83,D86) / (D87 -D85)</f>
        <v>0.87283777355084102</v>
      </c>
      <c r="E88" s="124">
        <f t="shared" ref="E88" si="111">SUM(E79:E81,E83,E86) / (E87 -E85)</f>
        <v>0.84619443341350886</v>
      </c>
      <c r="F88" s="124">
        <f t="shared" ref="F88" si="112">SUM(F79:F81,F83,F86) / (F87 -F85)</f>
        <v>0.88425049473341399</v>
      </c>
      <c r="G88" s="124">
        <f t="shared" ref="G88" si="113">SUM(G79:G81,G83,G86) / (G87 -G85)</f>
        <v>0.8941064078116544</v>
      </c>
      <c r="H88" s="124">
        <f t="shared" ref="H88" si="114">SUM(H79:H81,H83,H86) / (H87 -H85)</f>
        <v>0.91067899287904386</v>
      </c>
      <c r="I88" s="124">
        <f t="shared" ref="I88" si="115">SUM(I79:I81,I83,I86) / (I87 -I85)</f>
        <v>0.93567364240868778</v>
      </c>
      <c r="J88" s="124">
        <f t="shared" ref="J88" si="116">SUM(J79:J81,J83,J86) / (J87 -J85)</f>
        <v>0.9422364762294092</v>
      </c>
      <c r="K88" s="124">
        <f t="shared" ref="K88" si="117">SUM(K79:K81,K83,K86) / (K87 -K85)</f>
        <v>0.94720247889635101</v>
      </c>
      <c r="L88" s="124">
        <f t="shared" ref="L88" si="118">SUM(L79:L81,L83,L86) / (L87 -L85)</f>
        <v>0.95924018823294854</v>
      </c>
      <c r="M88" s="124">
        <f t="shared" ref="M88" si="119">SUM(M79:M81,M83,M86) / (M87 -M85)</f>
        <v>0.9647306164801055</v>
      </c>
      <c r="N88" s="124">
        <f t="shared" ref="N88" si="120">SUM(N79:N81,N83,N86) / (N87 -N85)</f>
        <v>0.96799910691477731</v>
      </c>
      <c r="O88" s="124">
        <f>SUM(O79:O81,O83,O86) / (O87 -O85)</f>
        <v>0.97198555993499514</v>
      </c>
      <c r="P88" s="124">
        <f t="shared" ref="P88" si="121">SUM(P79:P81,P83,P86) / (P87 -P85)</f>
        <v>0.97406222375956375</v>
      </c>
      <c r="Q88" s="124">
        <f t="shared" ref="Q88" si="122">SUM(Q79:Q81,Q83,Q86) / (Q87 -Q85)</f>
        <v>0.97632542555329294</v>
      </c>
      <c r="R88" s="124">
        <f t="shared" ref="R88" si="123">SUM(R79:R81,R83,R86) / (R87 -R85)</f>
        <v>0.97661152391562311</v>
      </c>
      <c r="S88" s="124">
        <f t="shared" ref="S88" si="124">SUM(S79:S81,S83,S86) / (S87 -S85)</f>
        <v>0.97475932291065603</v>
      </c>
      <c r="T88" s="124">
        <f t="shared" ref="T88" si="125">SUM(T79:T81,T83,T86) / (T87 -T85)</f>
        <v>0.97500333527042404</v>
      </c>
      <c r="U88" s="124">
        <f t="shared" ref="U88" si="126">SUM(U79:U81,U83,U86) / (U87 -U85)</f>
        <v>0.97631670612527788</v>
      </c>
      <c r="V88" s="124">
        <f t="shared" ref="V88" si="127">SUM(V79:V81,V83,V86) / (V87 -V85)</f>
        <v>0.9789212978062366</v>
      </c>
      <c r="W88" s="124">
        <f t="shared" ref="W88" si="128">SUM(W79:W81,W83,W86) / (W87 -W85)</f>
        <v>0.97988167706087115</v>
      </c>
      <c r="X88" s="124">
        <f t="shared" ref="X88" si="129">SUM(X79:X81,X83,X86) / (X87 -X85)</f>
        <v>0.97898422212220415</v>
      </c>
      <c r="Y88" s="124">
        <f t="shared" ref="Y88" si="130">SUM(Y79:Y81,Y83,Y86) / (Y87 -Y85)</f>
        <v>0.97904660383193221</v>
      </c>
      <c r="Z88" s="124">
        <f t="shared" ref="Z88" si="131">SUM(Z79:Z81,Z83,Z86) / (Z87 -Z85)</f>
        <v>0.98007191358393053</v>
      </c>
      <c r="AA88" s="124">
        <f t="shared" ref="AA88" si="132">SUM(AA79:AA81,AA83,AA86) / (AA87 -AA85)</f>
        <v>0.97960814761393233</v>
      </c>
      <c r="AB88" s="124">
        <f t="shared" ref="AB88" si="133">SUM(AB79:AB81,AB83,AB86) / (AB87 -AB85)</f>
        <v>0.98038857482068553</v>
      </c>
      <c r="AC88" s="124">
        <f t="shared" ref="AC88" si="134">SUM(AC79:AC81,AC83,AC86) / (AC87 -AC85)</f>
        <v>0.98020357304042016</v>
      </c>
      <c r="AD88" s="124">
        <f t="shared" ref="AD88" si="135">SUM(AD79:AD81,AD83,AD86) / (AD87 -AD85)</f>
        <v>0.97952314083844572</v>
      </c>
      <c r="AE88" s="124">
        <f t="shared" ref="AE88" si="136">SUM(AE79:AE81,AE83,AE86) / (AE87 -AE85)</f>
        <v>0.97939661219796259</v>
      </c>
    </row>
    <row r="89" spans="1:31">
      <c r="A89" t="s">
        <v>27</v>
      </c>
      <c r="B89" t="s">
        <v>237</v>
      </c>
      <c r="C89" t="s">
        <v>239</v>
      </c>
      <c r="D89" s="124">
        <f>SUM(D79:D81,D83,D86)/D87</f>
        <v>0.85270741592810828</v>
      </c>
      <c r="E89" s="124">
        <f t="shared" ref="E89:AE89" si="137">SUM(E79:E81,E83,E86)/E87</f>
        <v>0.82815658098560374</v>
      </c>
      <c r="F89" s="124">
        <f t="shared" si="137"/>
        <v>0.86583700965157528</v>
      </c>
      <c r="G89" s="124">
        <f t="shared" si="137"/>
        <v>0.8760050296288866</v>
      </c>
      <c r="H89" s="124">
        <f t="shared" si="137"/>
        <v>0.89277972349709289</v>
      </c>
      <c r="I89" s="124">
        <f t="shared" si="137"/>
        <v>0.91772407929193212</v>
      </c>
      <c r="J89" s="124">
        <f t="shared" si="137"/>
        <v>0.92479057769900497</v>
      </c>
      <c r="K89" s="124">
        <f t="shared" si="137"/>
        <v>0.93013148251170008</v>
      </c>
      <c r="L89" s="124">
        <f t="shared" si="137"/>
        <v>0.94211368232379555</v>
      </c>
      <c r="M89" s="124">
        <f t="shared" si="137"/>
        <v>0.94776759537778343</v>
      </c>
      <c r="N89" s="124">
        <f t="shared" si="137"/>
        <v>0.95126126320327642</v>
      </c>
      <c r="O89" s="124">
        <f t="shared" si="137"/>
        <v>0.95544251004164293</v>
      </c>
      <c r="P89" s="124">
        <f t="shared" si="137"/>
        <v>0.95772321734759203</v>
      </c>
      <c r="Q89" s="124">
        <f t="shared" si="137"/>
        <v>0.96020061945602386</v>
      </c>
      <c r="R89" s="124">
        <f t="shared" si="137"/>
        <v>0.96070375572355826</v>
      </c>
      <c r="S89" s="124">
        <f t="shared" si="137"/>
        <v>0.9590972078855674</v>
      </c>
      <c r="T89" s="124">
        <f t="shared" si="137"/>
        <v>0.95954909191696391</v>
      </c>
      <c r="U89" s="124">
        <f t="shared" si="137"/>
        <v>0.96101705070620702</v>
      </c>
      <c r="V89" s="124">
        <f t="shared" si="137"/>
        <v>0.963690174043487</v>
      </c>
      <c r="W89" s="124">
        <f t="shared" si="137"/>
        <v>0.96480942065369779</v>
      </c>
      <c r="X89" s="124">
        <f t="shared" si="137"/>
        <v>0.96410120797080612</v>
      </c>
      <c r="Y89" s="124">
        <f t="shared" si="137"/>
        <v>0.96432921684740502</v>
      </c>
      <c r="Z89" s="124">
        <f t="shared" si="137"/>
        <v>0.96551732820861458</v>
      </c>
      <c r="AA89" s="124">
        <f t="shared" si="137"/>
        <v>0.96522167413077919</v>
      </c>
      <c r="AB89" s="124">
        <f t="shared" si="137"/>
        <v>0.96616478687568619</v>
      </c>
      <c r="AC89" s="124">
        <f t="shared" si="137"/>
        <v>0.96615020818392472</v>
      </c>
      <c r="AD89" s="124">
        <f t="shared" si="137"/>
        <v>0.96564449961201337</v>
      </c>
      <c r="AE89" s="124">
        <f t="shared" si="137"/>
        <v>0.96566814241380627</v>
      </c>
    </row>
    <row r="90" spans="1:31">
      <c r="A90" t="s">
        <v>27</v>
      </c>
      <c r="B90" t="s">
        <v>240</v>
      </c>
      <c r="C90" t="s">
        <v>68</v>
      </c>
      <c r="D90" s="26">
        <v>43</v>
      </c>
      <c r="E90" s="26">
        <v>219</v>
      </c>
      <c r="F90" s="26">
        <v>219</v>
      </c>
      <c r="G90" s="26">
        <v>384</v>
      </c>
      <c r="H90" s="26">
        <v>916</v>
      </c>
      <c r="I90" s="26">
        <v>1137.3</v>
      </c>
      <c r="J90" s="26">
        <v>1137.3</v>
      </c>
      <c r="K90" s="26">
        <v>1305.3</v>
      </c>
      <c r="L90" s="26">
        <v>1305.3</v>
      </c>
      <c r="M90" s="26">
        <v>1615.3</v>
      </c>
      <c r="N90" s="26">
        <v>1865.3</v>
      </c>
      <c r="O90" s="26">
        <v>2173.3000000000002</v>
      </c>
      <c r="P90" s="26">
        <v>2381.3000000000002</v>
      </c>
      <c r="Q90" s="26">
        <v>2511.3000000000002</v>
      </c>
      <c r="R90" s="26">
        <v>2619.7000000000003</v>
      </c>
      <c r="S90" s="26">
        <v>2619.7000000000003</v>
      </c>
      <c r="T90" s="26">
        <v>2749.7000000000003</v>
      </c>
      <c r="U90" s="26">
        <v>2879.7000000000003</v>
      </c>
      <c r="V90" s="26">
        <v>2879.7000000000003</v>
      </c>
      <c r="W90" s="26">
        <v>3154.7000000000003</v>
      </c>
      <c r="X90" s="26">
        <v>3404.7000000000003</v>
      </c>
      <c r="Y90" s="26">
        <v>3404.7000000000003</v>
      </c>
      <c r="Z90" s="26">
        <v>3404.7000000000003</v>
      </c>
      <c r="AA90" s="26">
        <v>3554.7000000000003</v>
      </c>
      <c r="AB90" s="26">
        <v>3704.7000000000003</v>
      </c>
      <c r="AC90" s="26">
        <v>3704.7000000000003</v>
      </c>
      <c r="AD90" s="26">
        <v>3941.7000000000003</v>
      </c>
      <c r="AE90" s="26">
        <v>3941.7000000000003</v>
      </c>
    </row>
    <row r="91" spans="1:31">
      <c r="A91" t="s">
        <v>27</v>
      </c>
      <c r="B91" t="s">
        <v>240</v>
      </c>
      <c r="C91" t="s">
        <v>71</v>
      </c>
      <c r="D91" s="26">
        <v>0</v>
      </c>
      <c r="E91" s="26">
        <v>219.4</v>
      </c>
      <c r="F91" s="26">
        <v>244.4</v>
      </c>
      <c r="G91" s="26">
        <v>244.4</v>
      </c>
      <c r="H91" s="26">
        <v>296.39999999999998</v>
      </c>
      <c r="I91" s="26">
        <v>413.4</v>
      </c>
      <c r="J91" s="26">
        <v>619.4</v>
      </c>
      <c r="K91" s="26">
        <v>819.4</v>
      </c>
      <c r="L91" s="26">
        <v>819.4</v>
      </c>
      <c r="M91" s="26">
        <v>819.4</v>
      </c>
      <c r="N91" s="26">
        <v>854.4</v>
      </c>
      <c r="O91" s="26">
        <v>854.4</v>
      </c>
      <c r="P91" s="26">
        <v>854.4</v>
      </c>
      <c r="Q91" s="26">
        <v>854.4</v>
      </c>
      <c r="R91" s="26">
        <v>854.4</v>
      </c>
      <c r="S91" s="26">
        <v>854.4</v>
      </c>
      <c r="T91" s="26">
        <v>904.4</v>
      </c>
      <c r="U91" s="26">
        <v>1004.4</v>
      </c>
      <c r="V91" s="26">
        <v>1004.4</v>
      </c>
      <c r="W91" s="26">
        <v>1004.4</v>
      </c>
      <c r="X91" s="26">
        <v>1004.4</v>
      </c>
      <c r="Y91" s="26">
        <v>1104.4000000000001</v>
      </c>
      <c r="Z91" s="26">
        <v>1204.4000000000001</v>
      </c>
      <c r="AA91" s="26">
        <v>1204.4000000000001</v>
      </c>
      <c r="AB91" s="26">
        <v>1204.4000000000001</v>
      </c>
      <c r="AC91" s="26">
        <v>1204.4000000000001</v>
      </c>
      <c r="AD91" s="26">
        <v>1204.4000000000001</v>
      </c>
      <c r="AE91" s="26">
        <v>1204.4000000000001</v>
      </c>
    </row>
    <row r="92" spans="1:31">
      <c r="A92" t="s">
        <v>27</v>
      </c>
      <c r="B92" t="s">
        <v>240</v>
      </c>
      <c r="C92" t="s">
        <v>95</v>
      </c>
      <c r="D92" s="26">
        <v>0</v>
      </c>
      <c r="E92" s="26">
        <v>46</v>
      </c>
      <c r="F92" s="26">
        <v>592</v>
      </c>
      <c r="G92" s="26">
        <v>904</v>
      </c>
      <c r="H92" s="26">
        <v>1174</v>
      </c>
      <c r="I92" s="26">
        <v>1324</v>
      </c>
      <c r="J92" s="26">
        <v>1482</v>
      </c>
      <c r="K92" s="26">
        <v>1582</v>
      </c>
      <c r="L92" s="26">
        <v>1732</v>
      </c>
      <c r="M92" s="26">
        <v>1732</v>
      </c>
      <c r="N92" s="26">
        <v>1844</v>
      </c>
      <c r="O92" s="26">
        <v>1844</v>
      </c>
      <c r="P92" s="26">
        <v>2004</v>
      </c>
      <c r="Q92" s="26">
        <v>2188</v>
      </c>
      <c r="R92" s="26">
        <v>2638</v>
      </c>
      <c r="S92" s="26">
        <v>2638</v>
      </c>
      <c r="T92" s="26">
        <v>2638</v>
      </c>
      <c r="U92" s="26">
        <v>2638</v>
      </c>
      <c r="V92" s="26">
        <v>2638</v>
      </c>
      <c r="W92" s="26">
        <v>2638</v>
      </c>
      <c r="X92" s="26">
        <v>2638</v>
      </c>
      <c r="Y92" s="26">
        <v>2713</v>
      </c>
      <c r="Z92" s="26">
        <v>2713</v>
      </c>
      <c r="AA92" s="26">
        <v>3006</v>
      </c>
      <c r="AB92" s="26">
        <v>3106</v>
      </c>
      <c r="AC92" s="26">
        <v>3206</v>
      </c>
      <c r="AD92" s="26">
        <v>3206</v>
      </c>
      <c r="AE92" s="26">
        <v>3456</v>
      </c>
    </row>
    <row r="93" spans="1:31">
      <c r="A93" t="s">
        <v>27</v>
      </c>
      <c r="B93" t="s">
        <v>240</v>
      </c>
      <c r="C93" t="s">
        <v>72</v>
      </c>
      <c r="D93" s="26">
        <v>0</v>
      </c>
      <c r="E93" s="26">
        <v>0</v>
      </c>
      <c r="F93" s="26">
        <v>0</v>
      </c>
      <c r="G93" s="26">
        <v>0</v>
      </c>
      <c r="H93" s="26">
        <v>0</v>
      </c>
      <c r="I93" s="26">
        <v>35</v>
      </c>
      <c r="J93" s="26">
        <v>35</v>
      </c>
      <c r="K93" s="26">
        <v>35</v>
      </c>
      <c r="L93" s="26">
        <v>35</v>
      </c>
      <c r="M93" s="26">
        <v>35</v>
      </c>
      <c r="N93" s="26">
        <v>35</v>
      </c>
      <c r="O93" s="26">
        <v>35</v>
      </c>
      <c r="P93" s="26">
        <v>105</v>
      </c>
      <c r="Q93" s="26">
        <v>105</v>
      </c>
      <c r="R93" s="26">
        <v>155</v>
      </c>
      <c r="S93" s="26">
        <v>155</v>
      </c>
      <c r="T93" s="26">
        <v>155</v>
      </c>
      <c r="U93" s="26">
        <v>225.5</v>
      </c>
      <c r="V93" s="26">
        <v>225.5</v>
      </c>
      <c r="W93" s="26">
        <v>225.5</v>
      </c>
      <c r="X93" s="26">
        <v>225.5</v>
      </c>
      <c r="Y93" s="26">
        <v>225.5</v>
      </c>
      <c r="Z93" s="26">
        <v>225.5</v>
      </c>
      <c r="AA93" s="26">
        <v>225.5</v>
      </c>
      <c r="AB93" s="26">
        <v>269.5</v>
      </c>
      <c r="AC93" s="26">
        <v>269.5</v>
      </c>
      <c r="AD93" s="26">
        <v>269.5</v>
      </c>
      <c r="AE93" s="26">
        <v>354.5</v>
      </c>
    </row>
    <row r="94" spans="1:31">
      <c r="A94" t="s">
        <v>27</v>
      </c>
      <c r="B94" t="s">
        <v>240</v>
      </c>
      <c r="C94" t="s">
        <v>218</v>
      </c>
      <c r="D94" s="26">
        <v>43</v>
      </c>
      <c r="E94" s="26">
        <v>484.4</v>
      </c>
      <c r="F94" s="26">
        <v>1055.4000000000001</v>
      </c>
      <c r="G94" s="26">
        <v>1532.4</v>
      </c>
      <c r="H94" s="26">
        <v>2386.4</v>
      </c>
      <c r="I94" s="26">
        <v>2909.7</v>
      </c>
      <c r="J94" s="26">
        <v>3273.7</v>
      </c>
      <c r="K94" s="26">
        <v>3741.7</v>
      </c>
      <c r="L94" s="26">
        <v>3891.7</v>
      </c>
      <c r="M94" s="26">
        <v>4201.7</v>
      </c>
      <c r="N94" s="26">
        <v>4598.7</v>
      </c>
      <c r="O94" s="26">
        <v>4906.7000000000007</v>
      </c>
      <c r="P94" s="26">
        <v>5344.7000000000007</v>
      </c>
      <c r="Q94" s="26">
        <v>5658.7000000000007</v>
      </c>
      <c r="R94" s="26">
        <v>6267.1</v>
      </c>
      <c r="S94" s="26">
        <v>6267.1</v>
      </c>
      <c r="T94" s="26">
        <v>6447.1</v>
      </c>
      <c r="U94" s="26">
        <v>6747.6</v>
      </c>
      <c r="V94" s="26">
        <v>6747.6</v>
      </c>
      <c r="W94" s="26">
        <v>7022.6</v>
      </c>
      <c r="X94" s="26">
        <v>7272.6</v>
      </c>
      <c r="Y94" s="26">
        <v>7447.6</v>
      </c>
      <c r="Z94" s="26">
        <v>7547.6</v>
      </c>
      <c r="AA94" s="26">
        <v>7990.6</v>
      </c>
      <c r="AB94" s="26">
        <v>8284.6</v>
      </c>
      <c r="AC94" s="26">
        <v>8384.6</v>
      </c>
      <c r="AD94" s="26">
        <v>8621.6</v>
      </c>
      <c r="AE94" s="26">
        <v>8956.6</v>
      </c>
    </row>
    <row r="95" spans="1:31">
      <c r="A95" t="s">
        <v>27</v>
      </c>
      <c r="B95" t="s">
        <v>241</v>
      </c>
      <c r="C95" t="s">
        <v>242</v>
      </c>
      <c r="D95" s="26">
        <v>419.28563445623087</v>
      </c>
      <c r="E95" s="26">
        <v>4608.6926568410945</v>
      </c>
      <c r="F95" s="26">
        <v>4020.8784718820916</v>
      </c>
      <c r="G95" s="26">
        <v>3823.3966323969421</v>
      </c>
      <c r="H95" s="26">
        <v>3491.6279744786671</v>
      </c>
      <c r="I95" s="26">
        <v>2933.5250333585509</v>
      </c>
      <c r="J95" s="26">
        <v>2868.0196568932274</v>
      </c>
      <c r="K95" s="26">
        <v>2800.5262678213467</v>
      </c>
      <c r="L95" s="26">
        <v>2505.6827549390655</v>
      </c>
      <c r="M95" s="26">
        <v>2501.7082078308481</v>
      </c>
      <c r="N95" s="26">
        <v>2399.5151532293398</v>
      </c>
      <c r="O95" s="26">
        <v>2286.4310289342029</v>
      </c>
      <c r="P95" s="26">
        <v>2237.9031037211275</v>
      </c>
      <c r="Q95" s="26">
        <v>2191.3299802436027</v>
      </c>
      <c r="R95" s="26">
        <v>2261.5638813669279</v>
      </c>
      <c r="S95" s="26">
        <v>2341.2883766557229</v>
      </c>
      <c r="T95" s="26">
        <v>2348.5127726280625</v>
      </c>
      <c r="U95" s="26">
        <v>2320.8985218630605</v>
      </c>
      <c r="V95" s="26">
        <v>2236.3506512328631</v>
      </c>
      <c r="W95" s="26">
        <v>2207.2197462684189</v>
      </c>
      <c r="X95" s="26">
        <v>2252.1022681337699</v>
      </c>
      <c r="Y95" s="26">
        <v>2265.2876614167271</v>
      </c>
      <c r="Z95" s="26">
        <v>2239.110747413321</v>
      </c>
      <c r="AA95" s="26">
        <v>2273.0341469425825</v>
      </c>
      <c r="AB95" s="26">
        <v>2255.2540341279737</v>
      </c>
      <c r="AC95" s="26">
        <v>2276.799305600463</v>
      </c>
      <c r="AD95" s="26">
        <v>2308.2034713928597</v>
      </c>
      <c r="AE95" s="26">
        <v>2322.7152863383017</v>
      </c>
    </row>
    <row r="96" spans="1:31">
      <c r="A96" t="s">
        <v>27</v>
      </c>
      <c r="B96" t="s">
        <v>241</v>
      </c>
      <c r="C96" t="s">
        <v>243</v>
      </c>
      <c r="D96" s="28">
        <f>1000*D95/D87</f>
        <v>119.57406857969796</v>
      </c>
      <c r="E96" s="28">
        <f t="shared" ref="E96" si="138">1000*E95/E87</f>
        <v>104.38859193391109</v>
      </c>
      <c r="F96" s="28">
        <f t="shared" ref="F96" si="139">1000*F95/F87</f>
        <v>89.227718013294947</v>
      </c>
      <c r="G96" s="28">
        <f t="shared" ref="G96" si="140">1000*G95/G87</f>
        <v>82.492615862203124</v>
      </c>
      <c r="H96" s="28">
        <f t="shared" ref="H96" si="141">1000*H95/H87</f>
        <v>73.119852573637928</v>
      </c>
      <c r="I96" s="28">
        <f t="shared" ref="I96" si="142">1000*I95/I87</f>
        <v>59.800515121105477</v>
      </c>
      <c r="J96" s="28">
        <f t="shared" ref="J96" si="143">1000*J95/J87</f>
        <v>56.581068137762266</v>
      </c>
      <c r="K96" s="28">
        <f t="shared" ref="K96" si="144">1000*K95/K87</f>
        <v>53.779194316710047</v>
      </c>
      <c r="L96" s="28">
        <f t="shared" ref="L96" si="145">1000*L95/L87</f>
        <v>47.676980004701043</v>
      </c>
      <c r="M96" s="28">
        <f t="shared" ref="M96" si="146">1000*M95/M87</f>
        <v>46.745889970862592</v>
      </c>
      <c r="N96" s="28">
        <f t="shared" ref="N96" si="147">1000*N95/N87</f>
        <v>44.209261744616711</v>
      </c>
      <c r="O96" s="28">
        <f t="shared" ref="O96" si="148">1000*O95/O87</f>
        <v>41.467510434915141</v>
      </c>
      <c r="P96" s="28">
        <f t="shared" ref="P96" si="149">1000*P95/P87</f>
        <v>39.991913773148958</v>
      </c>
      <c r="Q96" s="28">
        <f t="shared" ref="Q96" si="150">1000*Q95/Q87</f>
        <v>38.467256764479842</v>
      </c>
      <c r="R96" s="28">
        <f t="shared" ref="R96" si="151">1000*R95/R87</f>
        <v>39.259029215199682</v>
      </c>
      <c r="S96" s="28">
        <f t="shared" ref="S96" si="152">1000*S95/S87</f>
        <v>40.092394251238289</v>
      </c>
      <c r="T96" s="28">
        <f t="shared" ref="T96" si="153">1000*T95/T87</f>
        <v>39.666408293875101</v>
      </c>
      <c r="U96" s="28">
        <f t="shared" ref="U96" si="154">1000*U95/U87</f>
        <v>38.645090216554514</v>
      </c>
      <c r="V96" s="28">
        <f t="shared" ref="V96" si="155">1000*V95/V87</f>
        <v>37.077261992229971</v>
      </c>
      <c r="W96" s="28">
        <f t="shared" ref="W96" si="156">1000*W95/W87</f>
        <v>36.181907638743787</v>
      </c>
      <c r="X96" s="28">
        <f t="shared" ref="X96" si="157">1000*X95/X87</f>
        <v>36.481169769916157</v>
      </c>
      <c r="Y96" s="28">
        <f t="shared" ref="Y96" si="158">1000*Y95/Y87</f>
        <v>36.187923609193973</v>
      </c>
      <c r="Z96" s="28">
        <f t="shared" ref="Z96" si="159">1000*Z95/Z87</f>
        <v>35.433587344510123</v>
      </c>
      <c r="AA96" s="28">
        <f t="shared" ref="AA96" si="160">1000*AA95/AA87</f>
        <v>35.563546972318463</v>
      </c>
      <c r="AB96" s="28">
        <f t="shared" ref="AB96" si="161">1000*AB95/AB87</f>
        <v>34.865927151066145</v>
      </c>
      <c r="AC96" s="28">
        <f t="shared" ref="AC96" si="162">1000*AC95/AC87</f>
        <v>34.696802242498883</v>
      </c>
      <c r="AD96" s="28">
        <f t="shared" ref="AD96" si="163">1000*AD95/AD87</f>
        <v>34.853164863932278</v>
      </c>
      <c r="AE96" s="28">
        <f t="shared" ref="AE96" si="164">1000*AE95/AE87</f>
        <v>34.694899692686228</v>
      </c>
    </row>
    <row r="97" spans="1:31">
      <c r="A97" t="s">
        <v>27</v>
      </c>
      <c r="B97" t="s">
        <v>244</v>
      </c>
      <c r="C97" t="s">
        <v>246</v>
      </c>
      <c r="D97" s="125">
        <v>106.586</v>
      </c>
      <c r="E97" s="125">
        <v>112.11799999999999</v>
      </c>
      <c r="F97" s="125">
        <v>106.726</v>
      </c>
      <c r="G97" s="125">
        <v>101.39200000000001</v>
      </c>
      <c r="H97" s="125">
        <v>85.368000000000009</v>
      </c>
      <c r="I97" s="125">
        <v>74.900000000000006</v>
      </c>
      <c r="J97" s="125">
        <v>83.408000000000001</v>
      </c>
      <c r="K97" s="125">
        <v>83.416000000000011</v>
      </c>
      <c r="L97" s="125">
        <v>71.643999999999991</v>
      </c>
      <c r="M97" s="125">
        <v>79.665999999999997</v>
      </c>
      <c r="N97" s="125">
        <v>76.11399999999999</v>
      </c>
      <c r="O97" s="125">
        <v>73.908000000000001</v>
      </c>
      <c r="P97" s="125">
        <v>73.494</v>
      </c>
      <c r="Q97" s="125">
        <v>72.678000000000011</v>
      </c>
      <c r="R97" s="125">
        <v>73.650000000000006</v>
      </c>
      <c r="S97" s="125">
        <v>80.00800000000001</v>
      </c>
      <c r="T97" s="125">
        <v>80.838000000000008</v>
      </c>
      <c r="U97" s="125">
        <v>80.664000000000001</v>
      </c>
      <c r="V97" s="125">
        <v>76.441999999999993</v>
      </c>
      <c r="W97" s="125">
        <v>71.650000000000006</v>
      </c>
      <c r="X97" s="125">
        <v>79.656000000000006</v>
      </c>
      <c r="Y97" s="125">
        <v>80.27</v>
      </c>
      <c r="Z97" s="125">
        <v>80.934000000000012</v>
      </c>
      <c r="AA97" s="125">
        <v>84.64</v>
      </c>
      <c r="AB97" s="125">
        <v>83.945999999999998</v>
      </c>
      <c r="AC97" s="125">
        <v>86.196000000000012</v>
      </c>
      <c r="AD97" s="125">
        <v>88.558000000000007</v>
      </c>
      <c r="AE97" s="125">
        <v>89.18</v>
      </c>
    </row>
    <row r="98" spans="1:31">
      <c r="A98" t="s">
        <v>27</v>
      </c>
      <c r="B98" t="s">
        <v>244</v>
      </c>
      <c r="C98" t="s">
        <v>247</v>
      </c>
      <c r="D98" s="125">
        <v>144.99</v>
      </c>
      <c r="E98" s="125">
        <v>132.77000000000001</v>
      </c>
      <c r="F98" s="125">
        <v>134.99</v>
      </c>
      <c r="G98" s="125">
        <v>133.37</v>
      </c>
      <c r="H98" s="125">
        <v>121.98</v>
      </c>
      <c r="I98" s="125">
        <v>101.57</v>
      </c>
      <c r="J98" s="125">
        <v>114.02</v>
      </c>
      <c r="K98" s="125">
        <v>113.7</v>
      </c>
      <c r="L98" s="125">
        <v>101.67</v>
      </c>
      <c r="M98" s="125">
        <v>110.36</v>
      </c>
      <c r="N98" s="125">
        <v>108.69</v>
      </c>
      <c r="O98" s="125">
        <v>105.77</v>
      </c>
      <c r="P98" s="125">
        <v>105.48</v>
      </c>
      <c r="Q98" s="125">
        <v>100.79</v>
      </c>
      <c r="R98" s="125">
        <v>102.86</v>
      </c>
      <c r="S98" s="125">
        <v>108.85</v>
      </c>
      <c r="T98" s="125">
        <v>114.45</v>
      </c>
      <c r="U98" s="125">
        <v>115.62</v>
      </c>
      <c r="V98" s="125">
        <v>108.15</v>
      </c>
      <c r="W98" s="125">
        <v>110.63</v>
      </c>
      <c r="X98" s="125">
        <v>113.5</v>
      </c>
      <c r="Y98" s="125">
        <v>119.85</v>
      </c>
      <c r="Z98" s="125">
        <v>117.21</v>
      </c>
      <c r="AA98" s="125">
        <v>119.6</v>
      </c>
      <c r="AB98" s="125">
        <v>120.6</v>
      </c>
      <c r="AC98" s="125">
        <v>126.22</v>
      </c>
      <c r="AD98" s="125">
        <v>131.97</v>
      </c>
      <c r="AE98" s="125">
        <v>137.83999999999997</v>
      </c>
    </row>
    <row r="99" spans="1:31">
      <c r="A99" t="s">
        <v>27</v>
      </c>
      <c r="B99" t="s">
        <v>244</v>
      </c>
      <c r="C99" t="s">
        <v>248</v>
      </c>
      <c r="D99" s="125">
        <v>159.80000000000001</v>
      </c>
      <c r="E99" s="125">
        <v>149.26</v>
      </c>
      <c r="F99" s="125">
        <v>153.36000000000001</v>
      </c>
      <c r="G99" s="125">
        <v>149.65</v>
      </c>
      <c r="H99" s="125">
        <v>137.34</v>
      </c>
      <c r="I99" s="125">
        <v>118.58</v>
      </c>
      <c r="J99" s="125">
        <v>127.4</v>
      </c>
      <c r="K99" s="125">
        <v>125.85</v>
      </c>
      <c r="L99" s="125">
        <v>119.76</v>
      </c>
      <c r="M99" s="125">
        <v>128.35</v>
      </c>
      <c r="N99" s="125">
        <v>128.96</v>
      </c>
      <c r="O99" s="125">
        <v>129.16</v>
      </c>
      <c r="P99" s="125">
        <v>127.48</v>
      </c>
      <c r="Q99" s="125">
        <v>124.23</v>
      </c>
      <c r="R99" s="125">
        <v>130.83000000000001</v>
      </c>
      <c r="S99" s="125">
        <v>138.84</v>
      </c>
      <c r="T99" s="125">
        <v>142.84</v>
      </c>
      <c r="U99" s="125">
        <v>141.29</v>
      </c>
      <c r="V99" s="125">
        <v>137.62</v>
      </c>
      <c r="W99" s="125">
        <v>141.41999999999999</v>
      </c>
      <c r="X99" s="125">
        <v>146.77000000000001</v>
      </c>
      <c r="Y99" s="125">
        <v>149.69999999999999</v>
      </c>
      <c r="Z99" s="125">
        <v>151.97999999999999</v>
      </c>
      <c r="AA99" s="125">
        <v>157.15</v>
      </c>
      <c r="AB99" s="125">
        <v>154.35</v>
      </c>
      <c r="AC99" s="125">
        <v>160.79</v>
      </c>
      <c r="AD99" s="125">
        <v>167.21</v>
      </c>
      <c r="AE99" s="125">
        <v>171.24</v>
      </c>
    </row>
    <row r="100" spans="1:31">
      <c r="A100" t="s">
        <v>27</v>
      </c>
      <c r="B100" t="s">
        <v>244</v>
      </c>
      <c r="C100" t="s">
        <v>249</v>
      </c>
      <c r="D100" s="125">
        <v>175.19</v>
      </c>
      <c r="E100" s="125">
        <v>168.33</v>
      </c>
      <c r="F100" s="125">
        <v>175.79</v>
      </c>
      <c r="G100" s="125">
        <v>171.95</v>
      </c>
      <c r="H100" s="125">
        <v>158.09</v>
      </c>
      <c r="I100" s="125">
        <v>140.71</v>
      </c>
      <c r="J100" s="125">
        <v>151.44</v>
      </c>
      <c r="K100" s="125">
        <v>153.16</v>
      </c>
      <c r="L100" s="125">
        <v>142.72999999999999</v>
      </c>
      <c r="M100" s="125">
        <v>159.66999999999999</v>
      </c>
      <c r="N100" s="125">
        <v>159.71</v>
      </c>
      <c r="O100" s="125">
        <v>160.32</v>
      </c>
      <c r="P100" s="125">
        <v>158.29</v>
      </c>
      <c r="Q100" s="125">
        <v>157.30000000000001</v>
      </c>
      <c r="R100" s="125">
        <v>162.63</v>
      </c>
      <c r="S100" s="125">
        <v>170.06</v>
      </c>
      <c r="T100" s="125">
        <v>173.93</v>
      </c>
      <c r="U100" s="125">
        <v>174.85</v>
      </c>
      <c r="V100" s="125">
        <v>169.56</v>
      </c>
      <c r="W100" s="125">
        <v>174.62</v>
      </c>
      <c r="X100" s="125">
        <v>183.06</v>
      </c>
      <c r="Y100" s="125">
        <v>186.94</v>
      </c>
      <c r="Z100" s="125">
        <v>191.72</v>
      </c>
      <c r="AA100" s="125">
        <v>194.2</v>
      </c>
      <c r="AB100" s="125">
        <v>193.31</v>
      </c>
      <c r="AC100" s="125">
        <v>199.89</v>
      </c>
      <c r="AD100" s="125">
        <v>206.24</v>
      </c>
      <c r="AE100" s="125">
        <v>210.54500000000002</v>
      </c>
    </row>
    <row r="101" spans="1:31">
      <c r="A101" t="s">
        <v>27</v>
      </c>
      <c r="B101" t="s">
        <v>244</v>
      </c>
      <c r="C101" t="s">
        <v>250</v>
      </c>
      <c r="D101" s="125">
        <v>195.87</v>
      </c>
      <c r="E101" s="125">
        <v>200.18599999999995</v>
      </c>
      <c r="F101" s="125">
        <v>215.69399999999999</v>
      </c>
      <c r="G101" s="125">
        <v>206.64599999999999</v>
      </c>
      <c r="H101" s="125">
        <v>193.91</v>
      </c>
      <c r="I101" s="125">
        <v>172.58199999999999</v>
      </c>
      <c r="J101" s="125">
        <v>179.60399999999998</v>
      </c>
      <c r="K101" s="125">
        <v>184.66799999999995</v>
      </c>
      <c r="L101" s="125">
        <v>177.35999999999999</v>
      </c>
      <c r="M101" s="125">
        <v>188.17599999999996</v>
      </c>
      <c r="N101" s="125">
        <v>188.36199999999997</v>
      </c>
      <c r="O101" s="125">
        <v>191.232</v>
      </c>
      <c r="P101" s="125">
        <v>188.928</v>
      </c>
      <c r="Q101" s="125">
        <v>184.77599999999995</v>
      </c>
      <c r="R101" s="125">
        <v>194.04599999999999</v>
      </c>
      <c r="S101" s="125">
        <v>203.99999999999989</v>
      </c>
      <c r="T101" s="125">
        <v>209.95799999999994</v>
      </c>
      <c r="U101" s="125">
        <v>207.62599999999998</v>
      </c>
      <c r="V101" s="125">
        <v>205.33599999999998</v>
      </c>
      <c r="W101" s="125">
        <v>209.22800000000001</v>
      </c>
      <c r="X101" s="125">
        <v>218.22200000000001</v>
      </c>
      <c r="Y101" s="125">
        <v>228.63199999999998</v>
      </c>
      <c r="Z101" s="125">
        <v>229.65399999999997</v>
      </c>
      <c r="AA101" s="125">
        <v>232.44</v>
      </c>
      <c r="AB101" s="125">
        <v>233.50199999999995</v>
      </c>
      <c r="AC101" s="125">
        <v>238.03799999999995</v>
      </c>
      <c r="AD101" s="125">
        <v>252.75599999999994</v>
      </c>
      <c r="AE101" s="125">
        <v>259.96000000000004</v>
      </c>
    </row>
    <row r="102" spans="1:31">
      <c r="A102" t="s">
        <v>29</v>
      </c>
      <c r="B102" t="s">
        <v>229</v>
      </c>
      <c r="C102" t="s">
        <v>230</v>
      </c>
      <c r="D102" s="26">
        <v>55.99547505376345</v>
      </c>
      <c r="E102" s="26">
        <v>4433.299554731183</v>
      </c>
      <c r="F102" s="26">
        <v>2715.9045491397842</v>
      </c>
      <c r="G102" s="26">
        <v>2686.2740369892481</v>
      </c>
      <c r="H102" s="26">
        <v>2452.7721091397852</v>
      </c>
      <c r="I102" s="26">
        <v>2056.2580323655916</v>
      </c>
      <c r="J102" s="26">
        <v>1780.5872292473118</v>
      </c>
      <c r="K102" s="26">
        <v>1729.6302636559137</v>
      </c>
      <c r="L102" s="26">
        <v>1401.1281054838712</v>
      </c>
      <c r="M102" s="26">
        <v>754.6837762365592</v>
      </c>
      <c r="N102" s="26">
        <v>704.03510913978505</v>
      </c>
      <c r="O102" s="26">
        <v>697.56979505376376</v>
      </c>
      <c r="P102" s="26">
        <v>693.00859322580664</v>
      </c>
      <c r="Q102" s="26">
        <v>630.75471010752676</v>
      </c>
      <c r="R102" s="26">
        <v>0</v>
      </c>
      <c r="S102" s="26">
        <v>0</v>
      </c>
      <c r="T102" s="26">
        <v>0</v>
      </c>
      <c r="U102" s="26">
        <v>0</v>
      </c>
      <c r="V102" s="26">
        <v>0</v>
      </c>
      <c r="W102" s="26">
        <v>0</v>
      </c>
      <c r="X102" s="26">
        <v>0</v>
      </c>
      <c r="Y102" s="26">
        <v>0</v>
      </c>
      <c r="Z102" s="26">
        <v>0</v>
      </c>
      <c r="AA102" s="26">
        <v>0</v>
      </c>
      <c r="AB102" s="26">
        <v>0</v>
      </c>
      <c r="AC102" s="26">
        <v>0</v>
      </c>
      <c r="AD102" s="26">
        <v>0</v>
      </c>
      <c r="AE102" s="26">
        <v>0</v>
      </c>
    </row>
    <row r="103" spans="1:31">
      <c r="A103" t="s">
        <v>29</v>
      </c>
      <c r="B103" t="s">
        <v>229</v>
      </c>
      <c r="C103" t="s">
        <v>231</v>
      </c>
      <c r="D103" s="26">
        <v>212.82291344086025</v>
      </c>
      <c r="E103" s="26">
        <v>747.41120612903205</v>
      </c>
      <c r="F103" s="26">
        <v>791.00910881720438</v>
      </c>
      <c r="G103" s="26">
        <v>780.05075505376362</v>
      </c>
      <c r="H103" s="26">
        <v>592.90331956989246</v>
      </c>
      <c r="I103" s="26">
        <v>426.6047208602152</v>
      </c>
      <c r="J103" s="26">
        <v>432.04450580645153</v>
      </c>
      <c r="K103" s="26">
        <v>387.55154290322594</v>
      </c>
      <c r="L103" s="26">
        <v>257.15721096774189</v>
      </c>
      <c r="M103" s="26">
        <v>314.37890526881716</v>
      </c>
      <c r="N103" s="26">
        <v>235.97032709677421</v>
      </c>
      <c r="O103" s="26">
        <v>205.95797849462363</v>
      </c>
      <c r="P103" s="26">
        <v>194.25272451612906</v>
      </c>
      <c r="Q103" s="26">
        <v>172.54831903225806</v>
      </c>
      <c r="R103" s="26">
        <v>256.35330462365596</v>
      </c>
      <c r="S103" s="26">
        <v>267.89701440860222</v>
      </c>
      <c r="T103" s="26">
        <v>276.23376505376348</v>
      </c>
      <c r="U103" s="26">
        <v>281.72686086021503</v>
      </c>
      <c r="V103" s="26">
        <v>235.18259301075273</v>
      </c>
      <c r="W103" s="26">
        <v>283.20603365591398</v>
      </c>
      <c r="X103" s="26">
        <v>256.26959505376345</v>
      </c>
      <c r="Y103" s="26">
        <v>223.92811634408608</v>
      </c>
      <c r="Z103" s="26">
        <v>221.27641516129032</v>
      </c>
      <c r="AA103" s="26">
        <v>227.95268967741944</v>
      </c>
      <c r="AB103" s="26">
        <v>233.70972677419357</v>
      </c>
      <c r="AC103" s="26">
        <v>221.66650935483855</v>
      </c>
      <c r="AD103" s="26">
        <v>249.81009967741934</v>
      </c>
      <c r="AE103" s="26">
        <v>250.10584150537625</v>
      </c>
    </row>
    <row r="104" spans="1:31">
      <c r="A104" t="s">
        <v>29</v>
      </c>
      <c r="B104" t="s">
        <v>229</v>
      </c>
      <c r="C104" t="s">
        <v>68</v>
      </c>
      <c r="D104" s="26">
        <v>319.60954494623655</v>
      </c>
      <c r="E104" s="26">
        <v>4098.2434809677416</v>
      </c>
      <c r="F104" s="26">
        <v>4508.4923724731179</v>
      </c>
      <c r="G104" s="26">
        <v>4599.795005591398</v>
      </c>
      <c r="H104" s="26">
        <v>5744.9615978494621</v>
      </c>
      <c r="I104" s="26">
        <v>6759.1884570967741</v>
      </c>
      <c r="J104" s="26">
        <v>7423.6046544086012</v>
      </c>
      <c r="K104" s="26">
        <v>7448.1371421505373</v>
      </c>
      <c r="L104" s="26">
        <v>7441.6590663440857</v>
      </c>
      <c r="M104" s="26">
        <v>8525.944504623656</v>
      </c>
      <c r="N104" s="26">
        <v>9461.4214312903205</v>
      </c>
      <c r="O104" s="26">
        <v>10172.180157204299</v>
      </c>
      <c r="P104" s="26">
        <v>11073.220942258065</v>
      </c>
      <c r="Q104" s="26">
        <v>11992.667047311827</v>
      </c>
      <c r="R104" s="26">
        <v>12415.732323763441</v>
      </c>
      <c r="S104" s="26">
        <v>12484.941685806454</v>
      </c>
      <c r="T104" s="26">
        <v>13001.429396236557</v>
      </c>
      <c r="U104" s="26">
        <v>13370.561842150537</v>
      </c>
      <c r="V104" s="26">
        <v>13656.264313978496</v>
      </c>
      <c r="W104" s="26">
        <v>13862.621276559141</v>
      </c>
      <c r="X104" s="26">
        <v>14035.614136989245</v>
      </c>
      <c r="Y104" s="26">
        <v>14299.670893655913</v>
      </c>
      <c r="Z104" s="26">
        <v>14262.409943763441</v>
      </c>
      <c r="AA104" s="26">
        <v>14724.441289784949</v>
      </c>
      <c r="AB104" s="26">
        <v>15140.683753763438</v>
      </c>
      <c r="AC104" s="26">
        <v>15660.258909569895</v>
      </c>
      <c r="AD104" s="26">
        <v>15961.689890752683</v>
      </c>
      <c r="AE104" s="26">
        <v>16313.630499247307</v>
      </c>
    </row>
    <row r="105" spans="1:31">
      <c r="A105" t="s">
        <v>29</v>
      </c>
      <c r="B105" t="s">
        <v>229</v>
      </c>
      <c r="C105" t="s">
        <v>72</v>
      </c>
      <c r="D105" s="26">
        <v>1977.2912364516133</v>
      </c>
      <c r="E105" s="26">
        <v>24103.570984193542</v>
      </c>
      <c r="F105" s="26">
        <v>24208.06238580645</v>
      </c>
      <c r="G105" s="26">
        <v>24459.52851032258</v>
      </c>
      <c r="H105" s="26">
        <v>24279.265854516125</v>
      </c>
      <c r="I105" s="26">
        <v>24224.324318064515</v>
      </c>
      <c r="J105" s="26">
        <v>24151.715550215049</v>
      </c>
      <c r="K105" s="26">
        <v>24304.601716881727</v>
      </c>
      <c r="L105" s="26">
        <v>24053.459344193543</v>
      </c>
      <c r="M105" s="26">
        <v>23977.87643247312</v>
      </c>
      <c r="N105" s="26">
        <v>23775.067540860218</v>
      </c>
      <c r="O105" s="26">
        <v>23756.492966559137</v>
      </c>
      <c r="P105" s="26">
        <v>23563.401388817201</v>
      </c>
      <c r="Q105" s="26">
        <v>23450.96019741935</v>
      </c>
      <c r="R105" s="26">
        <v>23606.175245483864</v>
      </c>
      <c r="S105" s="26">
        <v>23923.805864731188</v>
      </c>
      <c r="T105" s="26">
        <v>23892.802259784949</v>
      </c>
      <c r="U105" s="26">
        <v>24157.320816774194</v>
      </c>
      <c r="V105" s="26">
        <v>24090.83922978495</v>
      </c>
      <c r="W105" s="26">
        <v>24172.459537849452</v>
      </c>
      <c r="X105" s="26">
        <v>24219.296447419361</v>
      </c>
      <c r="Y105" s="26">
        <v>24281.148662258067</v>
      </c>
      <c r="Z105" s="26">
        <v>24174.942144838711</v>
      </c>
      <c r="AA105" s="26">
        <v>24060.738062688168</v>
      </c>
      <c r="AB105" s="26">
        <v>24114.950221505365</v>
      </c>
      <c r="AC105" s="26">
        <v>24330.660242688173</v>
      </c>
      <c r="AD105" s="26">
        <v>24156.286623333326</v>
      </c>
      <c r="AE105" s="26">
        <v>24154.996209462366</v>
      </c>
    </row>
    <row r="106" spans="1:31">
      <c r="A106" t="s">
        <v>29</v>
      </c>
      <c r="B106" t="s">
        <v>229</v>
      </c>
      <c r="C106" t="s">
        <v>71</v>
      </c>
      <c r="D106" s="26">
        <v>673.48829999999998</v>
      </c>
      <c r="E106" s="26">
        <v>8184.6567699999978</v>
      </c>
      <c r="F106" s="26">
        <v>9683.0622700000058</v>
      </c>
      <c r="G106" s="26">
        <v>9861.5024700000104</v>
      </c>
      <c r="H106" s="26">
        <v>10085.115030000006</v>
      </c>
      <c r="I106" s="26">
        <v>10817.124529999996</v>
      </c>
      <c r="J106" s="26">
        <v>11706.900090000006</v>
      </c>
      <c r="K106" s="26">
        <v>13068.536070000002</v>
      </c>
      <c r="L106" s="26">
        <v>14507.446950000003</v>
      </c>
      <c r="M106" s="26">
        <v>14547.385259999997</v>
      </c>
      <c r="N106" s="26">
        <v>14626.519419999999</v>
      </c>
      <c r="O106" s="26">
        <v>14790.844540000004</v>
      </c>
      <c r="P106" s="26">
        <v>14792.036420000009</v>
      </c>
      <c r="Q106" s="26">
        <v>14835.079049999997</v>
      </c>
      <c r="R106" s="26">
        <v>14789.466879892478</v>
      </c>
      <c r="S106" s="26">
        <v>14789.514470000004</v>
      </c>
      <c r="T106" s="26">
        <v>14790.415949999999</v>
      </c>
      <c r="U106" s="26">
        <v>14966.936669999997</v>
      </c>
      <c r="V106" s="26">
        <v>15198.410415698921</v>
      </c>
      <c r="W106" s="26">
        <v>15395.536366344086</v>
      </c>
      <c r="X106" s="26">
        <v>15998.630823333333</v>
      </c>
      <c r="Y106" s="26">
        <v>16649.872280967735</v>
      </c>
      <c r="Z106" s="26">
        <v>17346.405260000003</v>
      </c>
      <c r="AA106" s="26">
        <v>17612.557247957</v>
      </c>
      <c r="AB106" s="26">
        <v>17616.04024483871</v>
      </c>
      <c r="AC106" s="26">
        <v>17657.670000645161</v>
      </c>
      <c r="AD106" s="26">
        <v>17609.54283946237</v>
      </c>
      <c r="AE106" s="26">
        <v>17610.207930967736</v>
      </c>
    </row>
    <row r="107" spans="1:31">
      <c r="A107" t="s">
        <v>29</v>
      </c>
      <c r="B107" t="s">
        <v>229</v>
      </c>
      <c r="C107" t="s">
        <v>232</v>
      </c>
      <c r="D107" s="26">
        <v>179.77383247311823</v>
      </c>
      <c r="E107" s="26">
        <v>1530.240049032258</v>
      </c>
      <c r="F107" s="26">
        <v>1886.9547455913978</v>
      </c>
      <c r="G107" s="26">
        <v>1896.5495541935484</v>
      </c>
      <c r="H107" s="26">
        <v>1562.1829659139785</v>
      </c>
      <c r="I107" s="26">
        <v>1318.5122790322578</v>
      </c>
      <c r="J107" s="26">
        <v>1391.6133862365591</v>
      </c>
      <c r="K107" s="26">
        <v>1328.0858612903226</v>
      </c>
      <c r="L107" s="26">
        <v>1138.7322631182797</v>
      </c>
      <c r="M107" s="26">
        <v>1371.112327204301</v>
      </c>
      <c r="N107" s="26">
        <v>1282.046651397849</v>
      </c>
      <c r="O107" s="26">
        <v>1218.7097075268816</v>
      </c>
      <c r="P107" s="26">
        <v>1172.6902445161293</v>
      </c>
      <c r="Q107" s="26">
        <v>1111.2102101075272</v>
      </c>
      <c r="R107" s="26">
        <v>1630.05734311828</v>
      </c>
      <c r="S107" s="26">
        <v>1674.7590231182794</v>
      </c>
      <c r="T107" s="26">
        <v>1678.3236048387098</v>
      </c>
      <c r="U107" s="26">
        <v>1704.241947311828</v>
      </c>
      <c r="V107" s="26">
        <v>1567.4902760215052</v>
      </c>
      <c r="W107" s="26">
        <v>1731.5453754838709</v>
      </c>
      <c r="X107" s="26">
        <v>1700.1073425806446</v>
      </c>
      <c r="Y107" s="26">
        <v>1647.3598043010752</v>
      </c>
      <c r="Z107" s="26">
        <v>1635.7483292473116</v>
      </c>
      <c r="AA107" s="26">
        <v>1612.4803451612904</v>
      </c>
      <c r="AB107" s="26">
        <v>1664.4146639784947</v>
      </c>
      <c r="AC107" s="26">
        <v>1642.2965918279572</v>
      </c>
      <c r="AD107" s="26">
        <v>1710.1335719354838</v>
      </c>
      <c r="AE107" s="26">
        <v>1690.3961876344083</v>
      </c>
    </row>
    <row r="108" spans="1:31">
      <c r="A108" t="s">
        <v>29</v>
      </c>
      <c r="B108" t="s">
        <v>229</v>
      </c>
      <c r="C108" t="s">
        <v>233</v>
      </c>
      <c r="D108" s="26">
        <v>7.0577854838709682</v>
      </c>
      <c r="E108" s="26">
        <v>103.96218010752689</v>
      </c>
      <c r="F108" s="26">
        <v>353.20616795698925</v>
      </c>
      <c r="G108" s="26">
        <v>1153.4096295698926</v>
      </c>
      <c r="H108" s="26">
        <v>2087.50660688172</v>
      </c>
      <c r="I108" s="26">
        <v>2481.6687978494629</v>
      </c>
      <c r="J108" s="26">
        <v>2800.9802518279575</v>
      </c>
      <c r="K108" s="26">
        <v>2787.4227274193549</v>
      </c>
      <c r="L108" s="26">
        <v>2768.4510018279566</v>
      </c>
      <c r="M108" s="26">
        <v>3073.0334827956985</v>
      </c>
      <c r="N108" s="26">
        <v>3210.628619032258</v>
      </c>
      <c r="O108" s="26">
        <v>3309.3426578494627</v>
      </c>
      <c r="P108" s="26">
        <v>3501.1246863440856</v>
      </c>
      <c r="Q108" s="26">
        <v>3798.3646041935485</v>
      </c>
      <c r="R108" s="26">
        <v>3949.5459409677414</v>
      </c>
      <c r="S108" s="26">
        <v>4323.335716989247</v>
      </c>
      <c r="T108" s="26">
        <v>4616.4871801075269</v>
      </c>
      <c r="U108" s="26">
        <v>4609.1960353763443</v>
      </c>
      <c r="V108" s="26">
        <v>4556.6338321505373</v>
      </c>
      <c r="W108" s="26">
        <v>4536.2825962365596</v>
      </c>
      <c r="X108" s="26">
        <v>4513.6934935483878</v>
      </c>
      <c r="Y108" s="26">
        <v>4511.7006659139788</v>
      </c>
      <c r="Z108" s="26">
        <v>4568.8186858064519</v>
      </c>
      <c r="AA108" s="26">
        <v>4704.2880760215057</v>
      </c>
      <c r="AB108" s="26">
        <v>4886.4305984946232</v>
      </c>
      <c r="AC108" s="26">
        <v>5119.5092627957001</v>
      </c>
      <c r="AD108" s="26">
        <v>5538.046155053763</v>
      </c>
      <c r="AE108" s="26">
        <v>5955.3209339784944</v>
      </c>
    </row>
    <row r="109" spans="1:31">
      <c r="A109" t="s">
        <v>29</v>
      </c>
      <c r="B109" t="s">
        <v>229</v>
      </c>
      <c r="C109" t="s">
        <v>234</v>
      </c>
      <c r="D109" s="26">
        <v>8.3818172043010744E-2</v>
      </c>
      <c r="E109" s="26">
        <v>19.563685591397853</v>
      </c>
      <c r="F109" s="26">
        <v>21.96277698924731</v>
      </c>
      <c r="G109" s="26">
        <v>17.423352043010748</v>
      </c>
      <c r="H109" s="26">
        <v>19.700357096774184</v>
      </c>
      <c r="I109" s="26">
        <v>20.35165860215054</v>
      </c>
      <c r="J109" s="26">
        <v>24.843998494623651</v>
      </c>
      <c r="K109" s="26">
        <v>25.543632688172046</v>
      </c>
      <c r="L109" s="26">
        <v>21.593935698924728</v>
      </c>
      <c r="M109" s="26">
        <v>26.591540860215051</v>
      </c>
      <c r="N109" s="26">
        <v>23.29720860215054</v>
      </c>
      <c r="O109" s="26">
        <v>25.803545483870973</v>
      </c>
      <c r="P109" s="26">
        <v>27.14913268817206</v>
      </c>
      <c r="Q109" s="26">
        <v>28.407889139784942</v>
      </c>
      <c r="R109" s="26">
        <v>28.278333763440859</v>
      </c>
      <c r="S109" s="26">
        <v>30.557071182795696</v>
      </c>
      <c r="T109" s="26">
        <v>30.236127741935466</v>
      </c>
      <c r="U109" s="26">
        <v>31.776095268817198</v>
      </c>
      <c r="V109" s="26">
        <v>30.502565268817193</v>
      </c>
      <c r="W109" s="26">
        <v>31.026362795698923</v>
      </c>
      <c r="X109" s="26">
        <v>31.6405329032258</v>
      </c>
      <c r="Y109" s="26">
        <v>33.314578817204286</v>
      </c>
      <c r="Z109" s="26">
        <v>35.040532688172036</v>
      </c>
      <c r="AA109" s="26">
        <v>37.425125053763431</v>
      </c>
      <c r="AB109" s="26">
        <v>41.662207204301069</v>
      </c>
      <c r="AC109" s="26">
        <v>42.356273655913981</v>
      </c>
      <c r="AD109" s="26">
        <v>46.457616774193546</v>
      </c>
      <c r="AE109" s="26">
        <v>51.732271290322601</v>
      </c>
    </row>
    <row r="110" spans="1:31">
      <c r="A110" t="s">
        <v>29</v>
      </c>
      <c r="B110" t="s">
        <v>229</v>
      </c>
      <c r="C110" t="s">
        <v>235</v>
      </c>
      <c r="D110" s="26">
        <v>80.870650000000097</v>
      </c>
      <c r="E110" s="26">
        <v>941.10779000000082</v>
      </c>
      <c r="F110" s="26">
        <v>938.38673000000063</v>
      </c>
      <c r="G110" s="26">
        <v>938.33234999999979</v>
      </c>
      <c r="H110" s="26">
        <v>938.56129999999939</v>
      </c>
      <c r="I110" s="26">
        <v>941.05361999999968</v>
      </c>
      <c r="J110" s="26">
        <v>938.52185000000009</v>
      </c>
      <c r="K110" s="26">
        <v>938.51540999999963</v>
      </c>
      <c r="L110" s="26">
        <v>938.33683000000019</v>
      </c>
      <c r="M110" s="26">
        <v>941.00158999999917</v>
      </c>
      <c r="N110" s="26">
        <v>938.5011199999999</v>
      </c>
      <c r="O110" s="26">
        <v>938.43864999999994</v>
      </c>
      <c r="P110" s="26">
        <v>938.65943999999877</v>
      </c>
      <c r="Q110" s="26">
        <v>940.84154000000012</v>
      </c>
      <c r="R110" s="26">
        <v>938.32853053763438</v>
      </c>
      <c r="S110" s="26">
        <v>938.30905999999982</v>
      </c>
      <c r="T110" s="26">
        <v>938.45124000000021</v>
      </c>
      <c r="U110" s="26">
        <v>941.13683000000105</v>
      </c>
      <c r="V110" s="26">
        <v>938.45757301075264</v>
      </c>
      <c r="W110" s="26">
        <v>938.3330206451617</v>
      </c>
      <c r="X110" s="26">
        <v>938.50063763440801</v>
      </c>
      <c r="Y110" s="26">
        <v>941.00199064516141</v>
      </c>
      <c r="Z110" s="26">
        <v>938.42719193548407</v>
      </c>
      <c r="AA110" s="26">
        <v>938.64818236559029</v>
      </c>
      <c r="AB110" s="26">
        <v>938.45014462365543</v>
      </c>
      <c r="AC110" s="26">
        <v>940.79264397849511</v>
      </c>
      <c r="AD110" s="26">
        <v>938.34120064516162</v>
      </c>
      <c r="AE110" s="26">
        <v>938.39813225806472</v>
      </c>
    </row>
    <row r="111" spans="1:31">
      <c r="A111" t="s">
        <v>29</v>
      </c>
      <c r="B111" t="s">
        <v>229</v>
      </c>
      <c r="C111" t="s">
        <v>236</v>
      </c>
      <c r="D111" s="26">
        <v>0</v>
      </c>
      <c r="E111" s="26">
        <v>7.9983247311827945</v>
      </c>
      <c r="F111" s="26">
        <v>9.3995945161290351</v>
      </c>
      <c r="G111" s="26">
        <v>10.690295698924732</v>
      </c>
      <c r="H111" s="26">
        <v>15.878048172043007</v>
      </c>
      <c r="I111" s="26">
        <v>19.855438494623655</v>
      </c>
      <c r="J111" s="26">
        <v>25.985164516129032</v>
      </c>
      <c r="K111" s="26">
        <v>25.938465483870964</v>
      </c>
      <c r="L111" s="26">
        <v>21.286467204301072</v>
      </c>
      <c r="M111" s="26">
        <v>24.524204946236566</v>
      </c>
      <c r="N111" s="26">
        <v>22.603995268817197</v>
      </c>
      <c r="O111" s="26">
        <v>27.729803548387096</v>
      </c>
      <c r="P111" s="26">
        <v>31.370478817204301</v>
      </c>
      <c r="Q111" s="26">
        <v>32.441252688172042</v>
      </c>
      <c r="R111" s="26">
        <v>35.008373978494625</v>
      </c>
      <c r="S111" s="26">
        <v>37.735444086021509</v>
      </c>
      <c r="T111" s="26">
        <v>38.993418817204308</v>
      </c>
      <c r="U111" s="26">
        <v>41.590672473118275</v>
      </c>
      <c r="V111" s="26">
        <v>41.82584709677419</v>
      </c>
      <c r="W111" s="26">
        <v>41.100681397849463</v>
      </c>
      <c r="X111" s="26">
        <v>44.317571505376335</v>
      </c>
      <c r="Y111" s="26">
        <v>47.048649032258062</v>
      </c>
      <c r="Z111" s="26">
        <v>49.477543440860217</v>
      </c>
      <c r="AA111" s="26">
        <v>56.508052795698923</v>
      </c>
      <c r="AB111" s="26">
        <v>60.401283870967731</v>
      </c>
      <c r="AC111" s="26">
        <v>66.528937956989239</v>
      </c>
      <c r="AD111" s="26">
        <v>74.349895591397853</v>
      </c>
      <c r="AE111" s="26">
        <v>84.933638924731184</v>
      </c>
    </row>
    <row r="112" spans="1:31">
      <c r="A112" t="s">
        <v>29</v>
      </c>
      <c r="B112" t="s">
        <v>229</v>
      </c>
      <c r="C112" t="s">
        <v>218</v>
      </c>
      <c r="D112" s="26">
        <v>3506.9935560215058</v>
      </c>
      <c r="E112" s="26">
        <v>44170.054025483863</v>
      </c>
      <c r="F112" s="26">
        <v>45116.440701290318</v>
      </c>
      <c r="G112" s="26">
        <v>46403.555959462385</v>
      </c>
      <c r="H112" s="26">
        <v>47778.847189139786</v>
      </c>
      <c r="I112" s="26">
        <v>49064.941852365584</v>
      </c>
      <c r="J112" s="26">
        <v>50676.796680752668</v>
      </c>
      <c r="K112" s="26">
        <v>52043.962832473102</v>
      </c>
      <c r="L112" s="26">
        <v>52549.251174838697</v>
      </c>
      <c r="M112" s="26">
        <v>53556.532024408611</v>
      </c>
      <c r="N112" s="26">
        <v>54280.091422688187</v>
      </c>
      <c r="O112" s="26">
        <v>55143.069801720434</v>
      </c>
      <c r="P112" s="26">
        <v>55986.914051182794</v>
      </c>
      <c r="Q112" s="26">
        <v>56993.274819999984</v>
      </c>
      <c r="R112" s="26">
        <v>57648.946276129049</v>
      </c>
      <c r="S112" s="26">
        <v>58470.855350322585</v>
      </c>
      <c r="T112" s="26">
        <v>59263.372942580609</v>
      </c>
      <c r="U112" s="26">
        <v>60104.487770215055</v>
      </c>
      <c r="V112" s="26">
        <v>60315.606646021515</v>
      </c>
      <c r="W112" s="26">
        <v>60992.111250967755</v>
      </c>
      <c r="X112" s="26">
        <v>61738.070580967746</v>
      </c>
      <c r="Y112" s="26">
        <v>62635.045641935481</v>
      </c>
      <c r="Z112" s="26">
        <v>63232.546046881696</v>
      </c>
      <c r="AA112" s="26">
        <v>63975.039071505344</v>
      </c>
      <c r="AB112" s="26">
        <v>64696.742845053763</v>
      </c>
      <c r="AC112" s="26">
        <v>65681.739372473108</v>
      </c>
      <c r="AD112" s="26">
        <v>66284.657893225813</v>
      </c>
      <c r="AE112" s="26">
        <v>67049.72164526883</v>
      </c>
    </row>
    <row r="113" spans="1:31">
      <c r="A113" t="s">
        <v>29</v>
      </c>
      <c r="B113" t="s">
        <v>237</v>
      </c>
      <c r="C113" t="s">
        <v>238</v>
      </c>
      <c r="D113" s="124">
        <f>SUM(D104:D106,D108,D111) / (D112 -D110)</f>
        <v>0.86904263173068774</v>
      </c>
      <c r="E113" s="124">
        <f t="shared" ref="E113" si="165">SUM(E104:E106,E108,E111) / (E112 -E110)</f>
        <v>0.84430537679960327</v>
      </c>
      <c r="F113" s="124">
        <f t="shared" ref="F113" si="166">SUM(F104:F106,F108,F111) / (F112 -F110)</f>
        <v>0.87740901434777618</v>
      </c>
      <c r="G113" s="124">
        <f t="shared" ref="G113" si="167">SUM(G104:G106,G108,G111) / (G112 -G110)</f>
        <v>0.88166125070679691</v>
      </c>
      <c r="H113" s="124">
        <f t="shared" ref="H113" si="168">SUM(H104:H106,H108,H111) / (H112 -H110)</f>
        <v>0.90120558267571649</v>
      </c>
      <c r="I113" s="124">
        <f t="shared" ref="I113" si="169">SUM(I104:I106,I108,I111) / (I112 -I110)</f>
        <v>0.92058566272934861</v>
      </c>
      <c r="J113" s="124">
        <f t="shared" ref="J113" si="170">SUM(J104:J106,J108,J111) / (J112 -J110)</f>
        <v>0.92703628881110489</v>
      </c>
      <c r="K113" s="124">
        <f t="shared" ref="K113" si="171">SUM(K104:K106,K108,K111) / (K112 -K110)</f>
        <v>0.93208529666425832</v>
      </c>
      <c r="L113" s="124">
        <f t="shared" ref="L113" si="172">SUM(L104:L106,L108,L111) / (L112 -L110)</f>
        <v>0.94538729741472449</v>
      </c>
      <c r="M113" s="124">
        <f t="shared" ref="M113" si="173">SUM(M104:M106,M108,M111) / (M112 -M110)</f>
        <v>0.95311713995461822</v>
      </c>
      <c r="N113" s="124">
        <f t="shared" ref="N113" si="174">SUM(N104:N106,N108,N111) / (N112 -N110)</f>
        <v>0.95790621757815453</v>
      </c>
      <c r="O113" s="124">
        <f>SUM(O104:O106,O108,O111) / (O112 -O110)</f>
        <v>0.96037163281220905</v>
      </c>
      <c r="P113" s="124">
        <f t="shared" ref="P113" si="175">SUM(P104:P106,P108,P111) / (P112 -P110)</f>
        <v>0.96208597875286228</v>
      </c>
      <c r="Q113" s="124">
        <f t="shared" ref="Q113" si="176">SUM(Q104:Q106,Q108,Q111) / (Q112 -Q110)</f>
        <v>0.965337434707222</v>
      </c>
      <c r="R113" s="124">
        <f t="shared" ref="R113" si="177">SUM(R104:R106,R108,R111) / (R112 -R110)</f>
        <v>0.96623755731078698</v>
      </c>
      <c r="S113" s="124">
        <f t="shared" ref="S113" si="178">SUM(S104:S106,S108,S111) / (S112 -S110)</f>
        <v>0.96570266334550225</v>
      </c>
      <c r="T113" s="124">
        <f t="shared" ref="T113" si="179">SUM(T104:T106,T108,T111) / (T112 -T110)</f>
        <v>0.965970061515804</v>
      </c>
      <c r="U113" s="124">
        <f t="shared" ref="U113" si="180">SUM(U104:U106,U108,U111) / (U112 -U110)</f>
        <v>0.96589535799823423</v>
      </c>
      <c r="V113" s="124">
        <f t="shared" ref="V113" si="181">SUM(V104:V106,V108,V111) / (V112 -V110)</f>
        <v>0.96912658383030492</v>
      </c>
      <c r="W113" s="124">
        <f t="shared" ref="W113" si="182">SUM(W104:W106,W108,W111) / (W112 -W110)</f>
        <v>0.96593423707515313</v>
      </c>
      <c r="X113" s="124">
        <f t="shared" ref="X113" si="183">SUM(X104:X106,X108,X111) / (X112 -X110)</f>
        <v>0.9673021129525996</v>
      </c>
      <c r="Y113" s="124">
        <f t="shared" ref="Y113" si="184">SUM(Y104:Y106,Y108,Y111) / (Y112 -Y110)</f>
        <v>0.96912825960594118</v>
      </c>
      <c r="Z113" s="124">
        <f t="shared" ref="Z113" si="185">SUM(Z104:Z106,Z108,Z111) / (Z112 -Z110)</f>
        <v>0.96962690360060355</v>
      </c>
      <c r="AA113" s="124">
        <f t="shared" ref="AA113" si="186">SUM(AA104:AA106,AA108,AA111) / (AA112 -AA110)</f>
        <v>0.97020993534996369</v>
      </c>
      <c r="AB113" s="124">
        <f t="shared" ref="AB113" si="187">SUM(AB104:AB106,AB108,AB111) / (AB112 -AB110)</f>
        <v>0.96957593254463181</v>
      </c>
      <c r="AC113" s="124">
        <f t="shared" ref="AC113" si="188">SUM(AC104:AC106,AC108,AC111) / (AC112 -AC110)</f>
        <v>0.97055465711934563</v>
      </c>
      <c r="AD113" s="124">
        <f t="shared" ref="AD113" si="189">SUM(AD104:AD106,AD108,AD111) / (AD112 -AD110)</f>
        <v>0.96929587787133975</v>
      </c>
      <c r="AE113" s="124">
        <f t="shared" ref="AE113" si="190">SUM(AE104:AE106,AE108,AE111) / (AE112 -AE110)</f>
        <v>0.96986546033921017</v>
      </c>
    </row>
    <row r="114" spans="1:31">
      <c r="A114" t="s">
        <v>29</v>
      </c>
      <c r="B114" t="s">
        <v>237</v>
      </c>
      <c r="C114" t="s">
        <v>239</v>
      </c>
      <c r="D114" s="124">
        <f>SUM(D104:D106,D108,D111)/D112</f>
        <v>0.8490026626280639</v>
      </c>
      <c r="E114" s="124">
        <f t="shared" ref="E114:AE114" si="191">SUM(E104:E106,E108,E111)/E112</f>
        <v>0.82631621231303598</v>
      </c>
      <c r="F114" s="124">
        <f t="shared" si="191"/>
        <v>0.85915959211835846</v>
      </c>
      <c r="G114" s="124">
        <f t="shared" si="191"/>
        <v>0.86383306370314661</v>
      </c>
      <c r="H114" s="124">
        <f t="shared" si="191"/>
        <v>0.88350242043961214</v>
      </c>
      <c r="I114" s="124">
        <f t="shared" si="191"/>
        <v>0.90292905420755987</v>
      </c>
      <c r="J114" s="124">
        <f t="shared" si="191"/>
        <v>0.90986780402559009</v>
      </c>
      <c r="K114" s="124">
        <f t="shared" si="191"/>
        <v>0.91527688380050909</v>
      </c>
      <c r="L114" s="124">
        <f t="shared" si="191"/>
        <v>0.92850614877900128</v>
      </c>
      <c r="M114" s="124">
        <f t="shared" si="191"/>
        <v>0.9363706347151679</v>
      </c>
      <c r="N114" s="124">
        <f t="shared" si="191"/>
        <v>0.94134404838334917</v>
      </c>
      <c r="O114" s="124">
        <f t="shared" si="191"/>
        <v>0.94402778648962982</v>
      </c>
      <c r="P114" s="124">
        <f t="shared" si="191"/>
        <v>0.94595594012950779</v>
      </c>
      <c r="Q114" s="124">
        <f t="shared" si="191"/>
        <v>0.94940170261325085</v>
      </c>
      <c r="R114" s="124">
        <f t="shared" si="191"/>
        <v>0.95051050025480877</v>
      </c>
      <c r="S114" s="124">
        <f t="shared" si="191"/>
        <v>0.95020558274262346</v>
      </c>
      <c r="T114" s="124">
        <f t="shared" si="191"/>
        <v>0.95067366920767982</v>
      </c>
      <c r="U114" s="124">
        <f t="shared" si="191"/>
        <v>0.95077103485595049</v>
      </c>
      <c r="V114" s="124">
        <f t="shared" si="191"/>
        <v>0.9540478300487315</v>
      </c>
      <c r="W114" s="124">
        <f t="shared" si="191"/>
        <v>0.95107382362447213</v>
      </c>
      <c r="X114" s="124">
        <f t="shared" si="191"/>
        <v>0.95259783662442132</v>
      </c>
      <c r="Y114" s="124">
        <f t="shared" si="191"/>
        <v>0.95456849338986771</v>
      </c>
      <c r="Z114" s="124">
        <f t="shared" si="191"/>
        <v>0.95523677843157451</v>
      </c>
      <c r="AA114" s="124">
        <f t="shared" si="191"/>
        <v>0.95597491798152712</v>
      </c>
      <c r="AB114" s="124">
        <f t="shared" si="191"/>
        <v>0.95551187562140616</v>
      </c>
      <c r="AC114" s="124">
        <f t="shared" si="191"/>
        <v>0.95665291379280359</v>
      </c>
      <c r="AD114" s="124">
        <f t="shared" si="191"/>
        <v>0.95557429754294299</v>
      </c>
      <c r="AE114" s="124">
        <f t="shared" si="191"/>
        <v>0.95629165400278759</v>
      </c>
    </row>
    <row r="115" spans="1:31">
      <c r="A115" t="s">
        <v>29</v>
      </c>
      <c r="B115" t="s">
        <v>240</v>
      </c>
      <c r="C115" t="s">
        <v>68</v>
      </c>
      <c r="D115" s="26">
        <v>43</v>
      </c>
      <c r="E115" s="26">
        <v>219</v>
      </c>
      <c r="F115" s="26">
        <v>219</v>
      </c>
      <c r="G115" s="26">
        <v>384</v>
      </c>
      <c r="H115" s="26">
        <v>821</v>
      </c>
      <c r="I115" s="26">
        <v>1031</v>
      </c>
      <c r="J115" s="26">
        <v>1102.3</v>
      </c>
      <c r="K115" s="26">
        <v>1102.3</v>
      </c>
      <c r="L115" s="26">
        <v>1102.3</v>
      </c>
      <c r="M115" s="26">
        <v>1478.3</v>
      </c>
      <c r="N115" s="26">
        <v>1888.3</v>
      </c>
      <c r="O115" s="26">
        <v>2038.3</v>
      </c>
      <c r="P115" s="26">
        <v>2246.3000000000002</v>
      </c>
      <c r="Q115" s="26">
        <v>2406.3000000000002</v>
      </c>
      <c r="R115" s="26">
        <v>2536.3000000000002</v>
      </c>
      <c r="S115" s="26">
        <v>2584.7000000000003</v>
      </c>
      <c r="T115" s="26">
        <v>2714.7000000000003</v>
      </c>
      <c r="U115" s="26">
        <v>2814.7000000000003</v>
      </c>
      <c r="V115" s="26">
        <v>2964.7000000000003</v>
      </c>
      <c r="W115" s="26">
        <v>2964.7000000000003</v>
      </c>
      <c r="X115" s="26">
        <v>3089.7000000000003</v>
      </c>
      <c r="Y115" s="26">
        <v>3089.7000000000003</v>
      </c>
      <c r="Z115" s="26">
        <v>3239.7000000000003</v>
      </c>
      <c r="AA115" s="26">
        <v>3239.7000000000003</v>
      </c>
      <c r="AB115" s="26">
        <v>3416.7000000000003</v>
      </c>
      <c r="AC115" s="26">
        <v>3566.7000000000003</v>
      </c>
      <c r="AD115" s="26">
        <v>3716.7000000000003</v>
      </c>
      <c r="AE115" s="26">
        <v>3716.7000000000003</v>
      </c>
    </row>
    <row r="116" spans="1:31">
      <c r="A116" t="s">
        <v>29</v>
      </c>
      <c r="B116" t="s">
        <v>240</v>
      </c>
      <c r="C116" t="s">
        <v>71</v>
      </c>
      <c r="D116" s="26">
        <v>0</v>
      </c>
      <c r="E116" s="26">
        <v>219.4</v>
      </c>
      <c r="F116" s="26">
        <v>244.4</v>
      </c>
      <c r="G116" s="26">
        <v>244.4</v>
      </c>
      <c r="H116" s="26">
        <v>296.39999999999998</v>
      </c>
      <c r="I116" s="26">
        <v>388.4</v>
      </c>
      <c r="J116" s="26">
        <v>533.4</v>
      </c>
      <c r="K116" s="26">
        <v>719.4</v>
      </c>
      <c r="L116" s="26">
        <v>819.4</v>
      </c>
      <c r="M116" s="26">
        <v>819.4</v>
      </c>
      <c r="N116" s="26">
        <v>854.4</v>
      </c>
      <c r="O116" s="26">
        <v>854.4</v>
      </c>
      <c r="P116" s="26">
        <v>854.4</v>
      </c>
      <c r="Q116" s="26">
        <v>854.4</v>
      </c>
      <c r="R116" s="26">
        <v>854.4</v>
      </c>
      <c r="S116" s="26">
        <v>854.4</v>
      </c>
      <c r="T116" s="26">
        <v>854.4</v>
      </c>
      <c r="U116" s="26">
        <v>904.4</v>
      </c>
      <c r="V116" s="26">
        <v>904.4</v>
      </c>
      <c r="W116" s="26">
        <v>1004.4</v>
      </c>
      <c r="X116" s="26">
        <v>1004.4</v>
      </c>
      <c r="Y116" s="26">
        <v>1104.4000000000001</v>
      </c>
      <c r="Z116" s="26">
        <v>1204.4000000000001</v>
      </c>
      <c r="AA116" s="26">
        <v>1204.4000000000001</v>
      </c>
      <c r="AB116" s="26">
        <v>1204.4000000000001</v>
      </c>
      <c r="AC116" s="26">
        <v>1204.4000000000001</v>
      </c>
      <c r="AD116" s="26">
        <v>1204.4000000000001</v>
      </c>
      <c r="AE116" s="26">
        <v>1204.4000000000001</v>
      </c>
    </row>
    <row r="117" spans="1:31">
      <c r="A117" t="s">
        <v>29</v>
      </c>
      <c r="B117" t="s">
        <v>240</v>
      </c>
      <c r="C117" t="s">
        <v>95</v>
      </c>
      <c r="D117" s="26">
        <v>0</v>
      </c>
      <c r="E117" s="26">
        <v>46</v>
      </c>
      <c r="F117" s="26">
        <v>342</v>
      </c>
      <c r="G117" s="26">
        <v>804</v>
      </c>
      <c r="H117" s="26">
        <v>1154</v>
      </c>
      <c r="I117" s="26">
        <v>1274</v>
      </c>
      <c r="J117" s="26">
        <v>1424</v>
      </c>
      <c r="K117" s="26">
        <v>1424</v>
      </c>
      <c r="L117" s="26">
        <v>1424</v>
      </c>
      <c r="M117" s="26">
        <v>1674</v>
      </c>
      <c r="N117" s="26">
        <v>1674</v>
      </c>
      <c r="O117" s="26">
        <v>1844</v>
      </c>
      <c r="P117" s="26">
        <v>1844</v>
      </c>
      <c r="Q117" s="26">
        <v>2103</v>
      </c>
      <c r="R117" s="26">
        <v>2103</v>
      </c>
      <c r="S117" s="26">
        <v>2453</v>
      </c>
      <c r="T117" s="26">
        <v>2453</v>
      </c>
      <c r="U117" s="26">
        <v>2453</v>
      </c>
      <c r="V117" s="26">
        <v>2453</v>
      </c>
      <c r="W117" s="26">
        <v>2453</v>
      </c>
      <c r="X117" s="26">
        <v>2453</v>
      </c>
      <c r="Y117" s="26">
        <v>2453</v>
      </c>
      <c r="Z117" s="26">
        <v>2600</v>
      </c>
      <c r="AA117" s="26">
        <v>2600</v>
      </c>
      <c r="AB117" s="26">
        <v>2850</v>
      </c>
      <c r="AC117" s="26">
        <v>2850</v>
      </c>
      <c r="AD117" s="26">
        <v>3276</v>
      </c>
      <c r="AE117" s="26">
        <v>3376</v>
      </c>
    </row>
    <row r="118" spans="1:31">
      <c r="A118" t="s">
        <v>29</v>
      </c>
      <c r="B118" t="s">
        <v>240</v>
      </c>
      <c r="C118" t="s">
        <v>72</v>
      </c>
      <c r="D118" s="26">
        <v>0</v>
      </c>
      <c r="E118" s="26">
        <v>0</v>
      </c>
      <c r="F118" s="26">
        <v>0</v>
      </c>
      <c r="G118" s="26">
        <v>0</v>
      </c>
      <c r="H118" s="26">
        <v>0</v>
      </c>
      <c r="I118" s="26">
        <v>0</v>
      </c>
      <c r="J118" s="26">
        <v>35</v>
      </c>
      <c r="K118" s="26">
        <v>35</v>
      </c>
      <c r="L118" s="26">
        <v>35</v>
      </c>
      <c r="M118" s="26">
        <v>35</v>
      </c>
      <c r="N118" s="26">
        <v>35</v>
      </c>
      <c r="O118" s="26">
        <v>35</v>
      </c>
      <c r="P118" s="26">
        <v>35</v>
      </c>
      <c r="Q118" s="26">
        <v>35</v>
      </c>
      <c r="R118" s="26">
        <v>155</v>
      </c>
      <c r="S118" s="26">
        <v>155</v>
      </c>
      <c r="T118" s="26">
        <v>155</v>
      </c>
      <c r="U118" s="26">
        <v>225.5</v>
      </c>
      <c r="V118" s="26">
        <v>225.5</v>
      </c>
      <c r="W118" s="26">
        <v>225.5</v>
      </c>
      <c r="X118" s="26">
        <v>225.5</v>
      </c>
      <c r="Y118" s="26">
        <v>225.5</v>
      </c>
      <c r="Z118" s="26">
        <v>225.5</v>
      </c>
      <c r="AA118" s="26">
        <v>225.5</v>
      </c>
      <c r="AB118" s="26">
        <v>225.5</v>
      </c>
      <c r="AC118" s="26">
        <v>269.5</v>
      </c>
      <c r="AD118" s="26">
        <v>269.5</v>
      </c>
      <c r="AE118" s="26">
        <v>269.5</v>
      </c>
    </row>
    <row r="119" spans="1:31">
      <c r="A119" t="s">
        <v>29</v>
      </c>
      <c r="B119" t="s">
        <v>240</v>
      </c>
      <c r="C119" t="s">
        <v>218</v>
      </c>
      <c r="D119" s="26">
        <v>43</v>
      </c>
      <c r="E119" s="26">
        <v>484.4</v>
      </c>
      <c r="F119" s="26">
        <v>805.4</v>
      </c>
      <c r="G119" s="26">
        <v>1432.4</v>
      </c>
      <c r="H119" s="26">
        <v>2271.4</v>
      </c>
      <c r="I119" s="26">
        <v>2693.4</v>
      </c>
      <c r="J119" s="26">
        <v>3094.7</v>
      </c>
      <c r="K119" s="26">
        <v>3280.7</v>
      </c>
      <c r="L119" s="26">
        <v>3380.7</v>
      </c>
      <c r="M119" s="26">
        <v>4006.7</v>
      </c>
      <c r="N119" s="26">
        <v>4451.7</v>
      </c>
      <c r="O119" s="26">
        <v>4771.7</v>
      </c>
      <c r="P119" s="26">
        <v>4979.7000000000007</v>
      </c>
      <c r="Q119" s="26">
        <v>5398.7000000000007</v>
      </c>
      <c r="R119" s="26">
        <v>5648.7000000000007</v>
      </c>
      <c r="S119" s="26">
        <v>6047.1</v>
      </c>
      <c r="T119" s="26">
        <v>6177.1</v>
      </c>
      <c r="U119" s="26">
        <v>6397.6</v>
      </c>
      <c r="V119" s="26">
        <v>6547.6</v>
      </c>
      <c r="W119" s="26">
        <v>6647.6</v>
      </c>
      <c r="X119" s="26">
        <v>6772.6</v>
      </c>
      <c r="Y119" s="26">
        <v>6872.6</v>
      </c>
      <c r="Z119" s="26">
        <v>7269.6</v>
      </c>
      <c r="AA119" s="26">
        <v>7269.6</v>
      </c>
      <c r="AB119" s="26">
        <v>7696.6</v>
      </c>
      <c r="AC119" s="26">
        <v>7890.6</v>
      </c>
      <c r="AD119" s="26">
        <v>8466.6</v>
      </c>
      <c r="AE119" s="26">
        <v>8566.6</v>
      </c>
    </row>
    <row r="120" spans="1:31">
      <c r="A120" t="s">
        <v>29</v>
      </c>
      <c r="B120" t="s">
        <v>241</v>
      </c>
      <c r="C120" t="s">
        <v>242</v>
      </c>
      <c r="D120" s="26">
        <v>418.8632216593067</v>
      </c>
      <c r="E120" s="26">
        <v>4552.6682026695025</v>
      </c>
      <c r="F120" s="26">
        <v>4102.6124110112942</v>
      </c>
      <c r="G120" s="26">
        <v>4064.7993578329679</v>
      </c>
      <c r="H120" s="26">
        <v>3665.366644855214</v>
      </c>
      <c r="I120" s="26">
        <v>3261.1248939765819</v>
      </c>
      <c r="J120" s="26">
        <v>3199.5315028824534</v>
      </c>
      <c r="K120" s="26">
        <v>3121.1834768731719</v>
      </c>
      <c r="L120" s="26">
        <v>2817.1452409772983</v>
      </c>
      <c r="M120" s="26">
        <v>2739.1195758262434</v>
      </c>
      <c r="N120" s="26">
        <v>2603.3417180002889</v>
      </c>
      <c r="O120" s="26">
        <v>2546.5465160527642</v>
      </c>
      <c r="P120" s="26">
        <v>2514.2204789714906</v>
      </c>
      <c r="Q120" s="26">
        <v>2447.8984914372545</v>
      </c>
      <c r="R120" s="26">
        <v>2505.365133910238</v>
      </c>
      <c r="S120" s="26">
        <v>2537.9262738117845</v>
      </c>
      <c r="T120" s="26">
        <v>2546.4399795046188</v>
      </c>
      <c r="U120" s="26">
        <v>2570.087820260947</v>
      </c>
      <c r="V120" s="26">
        <v>2464.5920862370222</v>
      </c>
      <c r="W120" s="26">
        <v>2583.5775319893464</v>
      </c>
      <c r="X120" s="26">
        <v>2552.2657175446939</v>
      </c>
      <c r="Y120" s="26">
        <v>2510.971844359412</v>
      </c>
      <c r="Z120" s="26">
        <v>2507.9248958053413</v>
      </c>
      <c r="AA120" s="26">
        <v>2507.6066475599055</v>
      </c>
      <c r="AB120" s="26">
        <v>2540.845472347095</v>
      </c>
      <c r="AC120" s="26">
        <v>2522.999873202627</v>
      </c>
      <c r="AD120" s="26">
        <v>2578.0554710694846</v>
      </c>
      <c r="AE120" s="26">
        <v>2572.9405779546114</v>
      </c>
    </row>
    <row r="121" spans="1:31">
      <c r="A121" t="s">
        <v>29</v>
      </c>
      <c r="B121" t="s">
        <v>241</v>
      </c>
      <c r="C121" t="s">
        <v>243</v>
      </c>
      <c r="D121" s="28">
        <f>1000*D120/D112</f>
        <v>119.43655298143301</v>
      </c>
      <c r="E121" s="28">
        <f t="shared" ref="E121" si="192">1000*E120/E112</f>
        <v>103.0713750099297</v>
      </c>
      <c r="F121" s="28">
        <f t="shared" ref="F121" si="193">1000*F120/F112</f>
        <v>90.933866839676483</v>
      </c>
      <c r="G121" s="28">
        <f t="shared" ref="G121" si="194">1000*G120/G112</f>
        <v>87.596721281100315</v>
      </c>
      <c r="H121" s="28">
        <f t="shared" ref="H121" si="195">1000*H120/H112</f>
        <v>76.715259167834375</v>
      </c>
      <c r="I121" s="28">
        <f t="shared" ref="I121" si="196">1000*I120/I112</f>
        <v>66.465479645103301</v>
      </c>
      <c r="J121" s="28">
        <f t="shared" ref="J121" si="197">1000*J120/J112</f>
        <v>63.13602501433666</v>
      </c>
      <c r="K121" s="28">
        <f t="shared" ref="K121" si="198">1000*K120/K112</f>
        <v>59.972056450045983</v>
      </c>
      <c r="L121" s="28">
        <f t="shared" ref="L121" si="199">1000*L120/L112</f>
        <v>53.609617225643483</v>
      </c>
      <c r="M121" s="28">
        <f t="shared" ref="M121" si="200">1000*M120/M112</f>
        <v>51.144453762948622</v>
      </c>
      <c r="N121" s="28">
        <f t="shared" ref="N121" si="201">1000*N120/N112</f>
        <v>47.961262587559588</v>
      </c>
      <c r="O121" s="28">
        <f t="shared" ref="O121" si="202">1000*O120/O112</f>
        <v>46.180717272532284</v>
      </c>
      <c r="P121" s="28">
        <f t="shared" ref="P121" si="203">1000*P120/P112</f>
        <v>44.907288097233042</v>
      </c>
      <c r="Q121" s="28">
        <f t="shared" ref="Q121" si="204">1000*Q120/Q112</f>
        <v>42.950655128493196</v>
      </c>
      <c r="R121" s="28">
        <f t="shared" ref="R121" si="205">1000*R120/R112</f>
        <v>43.458992674557265</v>
      </c>
      <c r="S121" s="28">
        <f t="shared" ref="S121" si="206">1000*S120/S112</f>
        <v>43.40497943130881</v>
      </c>
      <c r="T121" s="28">
        <f t="shared" ref="T121" si="207">1000*T120/T112</f>
        <v>42.968191870750019</v>
      </c>
      <c r="U121" s="28">
        <f t="shared" ref="U121" si="208">1000*U120/U112</f>
        <v>42.760331476189059</v>
      </c>
      <c r="V121" s="28">
        <f t="shared" ref="V121" si="209">1000*V120/V112</f>
        <v>40.861598237768689</v>
      </c>
      <c r="W121" s="28">
        <f t="shared" ref="W121" si="210">1000*W120/W112</f>
        <v>42.359208084444738</v>
      </c>
      <c r="X121" s="28">
        <f t="shared" ref="X121" si="211">1000*X120/X112</f>
        <v>41.340224816346812</v>
      </c>
      <c r="Y121" s="28">
        <f t="shared" ref="Y121" si="212">1000*Y120/Y112</f>
        <v>40.088928149168034</v>
      </c>
      <c r="Z121" s="28">
        <f t="shared" ref="Z121" si="213">1000*Z120/Z112</f>
        <v>39.661931277382422</v>
      </c>
      <c r="AA121" s="28">
        <f t="shared" ref="AA121" si="214">1000*AA120/AA112</f>
        <v>39.196641126817227</v>
      </c>
      <c r="AB121" s="28">
        <f t="shared" ref="AB121" si="215">1000*AB120/AB112</f>
        <v>39.273159058908476</v>
      </c>
      <c r="AC121" s="28">
        <f t="shared" ref="AC121" si="216">1000*AC120/AC112</f>
        <v>38.412500906758929</v>
      </c>
      <c r="AD121" s="28">
        <f t="shared" ref="AD121" si="217">1000*AD120/AD112</f>
        <v>38.893698074482444</v>
      </c>
      <c r="AE121" s="28">
        <f t="shared" ref="AE121" si="218">1000*AE120/AE112</f>
        <v>38.373620573205812</v>
      </c>
    </row>
    <row r="122" spans="1:31">
      <c r="A122" t="s">
        <v>29</v>
      </c>
      <c r="B122" t="s">
        <v>244</v>
      </c>
      <c r="C122" t="s">
        <v>246</v>
      </c>
      <c r="D122" s="125">
        <v>98.57</v>
      </c>
      <c r="E122" s="125">
        <v>96.87</v>
      </c>
      <c r="F122" s="125">
        <v>97.346000000000004</v>
      </c>
      <c r="G122" s="125">
        <v>98.24199999999999</v>
      </c>
      <c r="H122" s="125">
        <v>83.546000000000006</v>
      </c>
      <c r="I122" s="125">
        <v>78.790000000000006</v>
      </c>
      <c r="J122" s="125">
        <v>83.634</v>
      </c>
      <c r="K122" s="125">
        <v>83.81</v>
      </c>
      <c r="L122" s="125">
        <v>73.915999999999997</v>
      </c>
      <c r="M122" s="125">
        <v>80.75200000000001</v>
      </c>
      <c r="N122" s="125">
        <v>75.674000000000007</v>
      </c>
      <c r="O122" s="125">
        <v>75.331999999999994</v>
      </c>
      <c r="P122" s="125">
        <v>77.292000000000002</v>
      </c>
      <c r="Q122" s="125">
        <v>72.774000000000001</v>
      </c>
      <c r="R122" s="125">
        <v>74.695999999999998</v>
      </c>
      <c r="S122" s="125">
        <v>76.551999999999992</v>
      </c>
      <c r="T122" s="125">
        <v>78.496000000000009</v>
      </c>
      <c r="U122" s="125">
        <v>80.13</v>
      </c>
      <c r="V122" s="125">
        <v>74.577999999999989</v>
      </c>
      <c r="W122" s="125">
        <v>81.418000000000006</v>
      </c>
      <c r="X122" s="125">
        <v>81.891999999999996</v>
      </c>
      <c r="Y122" s="125">
        <v>79.828000000000003</v>
      </c>
      <c r="Z122" s="125">
        <v>80.653999999999996</v>
      </c>
      <c r="AA122" s="125">
        <v>84.426000000000002</v>
      </c>
      <c r="AB122" s="125">
        <v>85.49</v>
      </c>
      <c r="AC122" s="125">
        <v>85.998000000000005</v>
      </c>
      <c r="AD122" s="125">
        <v>89.542000000000002</v>
      </c>
      <c r="AE122" s="125">
        <v>92.875</v>
      </c>
    </row>
    <row r="123" spans="1:31">
      <c r="A123" t="s">
        <v>29</v>
      </c>
      <c r="B123" t="s">
        <v>244</v>
      </c>
      <c r="C123" t="s">
        <v>247</v>
      </c>
      <c r="D123" s="125">
        <v>134.27000000000001</v>
      </c>
      <c r="E123" s="125">
        <v>114.31</v>
      </c>
      <c r="F123" s="125">
        <v>123.47</v>
      </c>
      <c r="G123" s="125">
        <v>124.49</v>
      </c>
      <c r="H123" s="125">
        <v>112.04</v>
      </c>
      <c r="I123" s="125">
        <v>100.91</v>
      </c>
      <c r="J123" s="125">
        <v>110.49</v>
      </c>
      <c r="K123" s="125">
        <v>109.42</v>
      </c>
      <c r="L123" s="125">
        <v>100.59</v>
      </c>
      <c r="M123" s="125">
        <v>110.35</v>
      </c>
      <c r="N123" s="125">
        <v>108.49</v>
      </c>
      <c r="O123" s="125">
        <v>107.79</v>
      </c>
      <c r="P123" s="125">
        <v>109.36</v>
      </c>
      <c r="Q123" s="125">
        <v>106.16</v>
      </c>
      <c r="R123" s="125">
        <v>107.82</v>
      </c>
      <c r="S123" s="125">
        <v>108.66</v>
      </c>
      <c r="T123" s="125">
        <v>111.96</v>
      </c>
      <c r="U123" s="125">
        <v>113.89</v>
      </c>
      <c r="V123" s="125">
        <v>108.83</v>
      </c>
      <c r="W123" s="125">
        <v>117.89</v>
      </c>
      <c r="X123" s="125">
        <v>117.81</v>
      </c>
      <c r="Y123" s="125">
        <v>118.3</v>
      </c>
      <c r="Z123" s="125">
        <v>119.03</v>
      </c>
      <c r="AA123" s="125">
        <v>122.24</v>
      </c>
      <c r="AB123" s="125">
        <v>126.94</v>
      </c>
      <c r="AC123" s="125">
        <v>127.49</v>
      </c>
      <c r="AD123" s="125">
        <v>133.30000000000001</v>
      </c>
      <c r="AE123" s="125">
        <v>137.5</v>
      </c>
    </row>
    <row r="124" spans="1:31">
      <c r="A124" t="s">
        <v>29</v>
      </c>
      <c r="B124" t="s">
        <v>244</v>
      </c>
      <c r="C124" t="s">
        <v>248</v>
      </c>
      <c r="D124" s="125">
        <v>148.76</v>
      </c>
      <c r="E124" s="125">
        <v>132.58000000000001</v>
      </c>
      <c r="F124" s="125">
        <v>141.72</v>
      </c>
      <c r="G124" s="125">
        <v>142.72</v>
      </c>
      <c r="H124" s="125">
        <v>130.43</v>
      </c>
      <c r="I124" s="125">
        <v>119.17</v>
      </c>
      <c r="J124" s="125">
        <v>127.16</v>
      </c>
      <c r="K124" s="125">
        <v>127.64</v>
      </c>
      <c r="L124" s="125">
        <v>116.83</v>
      </c>
      <c r="M124" s="125">
        <v>126.62</v>
      </c>
      <c r="N124" s="125">
        <v>124.06</v>
      </c>
      <c r="O124" s="125">
        <v>126.8</v>
      </c>
      <c r="P124" s="125">
        <v>125.57</v>
      </c>
      <c r="Q124" s="125">
        <v>122.98</v>
      </c>
      <c r="R124" s="125">
        <v>129.03</v>
      </c>
      <c r="S124" s="125">
        <v>132.25</v>
      </c>
      <c r="T124" s="125">
        <v>135.72</v>
      </c>
      <c r="U124" s="125">
        <v>135.65</v>
      </c>
      <c r="V124" s="125">
        <v>132.05000000000001</v>
      </c>
      <c r="W124" s="125">
        <v>140.11000000000001</v>
      </c>
      <c r="X124" s="125">
        <v>141.97999999999999</v>
      </c>
      <c r="Y124" s="125">
        <v>143.66999999999999</v>
      </c>
      <c r="Z124" s="125">
        <v>145.94999999999999</v>
      </c>
      <c r="AA124" s="125">
        <v>149.07</v>
      </c>
      <c r="AB124" s="125">
        <v>153.61000000000001</v>
      </c>
      <c r="AC124" s="125">
        <v>154.27000000000001</v>
      </c>
      <c r="AD124" s="125">
        <v>158.94999999999999</v>
      </c>
      <c r="AE124" s="125">
        <v>164.86</v>
      </c>
    </row>
    <row r="125" spans="1:31">
      <c r="A125" t="s">
        <v>29</v>
      </c>
      <c r="B125" t="s">
        <v>244</v>
      </c>
      <c r="C125" t="s">
        <v>249</v>
      </c>
      <c r="D125" s="125">
        <v>164.17</v>
      </c>
      <c r="E125" s="125">
        <v>149.56</v>
      </c>
      <c r="F125" s="125">
        <v>160.72</v>
      </c>
      <c r="G125" s="125">
        <v>160.51</v>
      </c>
      <c r="H125" s="125">
        <v>147.47</v>
      </c>
      <c r="I125" s="125">
        <v>136.05000000000001</v>
      </c>
      <c r="J125" s="125">
        <v>143.38999999999999</v>
      </c>
      <c r="K125" s="125">
        <v>145.5</v>
      </c>
      <c r="L125" s="125">
        <v>138.49</v>
      </c>
      <c r="M125" s="125">
        <v>152.05000000000001</v>
      </c>
      <c r="N125" s="125">
        <v>149.80000000000001</v>
      </c>
      <c r="O125" s="125">
        <v>153.5</v>
      </c>
      <c r="P125" s="125">
        <v>150.85</v>
      </c>
      <c r="Q125" s="125">
        <v>149.65</v>
      </c>
      <c r="R125" s="125">
        <v>155.21</v>
      </c>
      <c r="S125" s="125">
        <v>158.15</v>
      </c>
      <c r="T125" s="125">
        <v>157.54</v>
      </c>
      <c r="U125" s="125">
        <v>161.65</v>
      </c>
      <c r="V125" s="125">
        <v>159.16</v>
      </c>
      <c r="W125" s="125">
        <v>167.62</v>
      </c>
      <c r="X125" s="125">
        <v>170.84</v>
      </c>
      <c r="Y125" s="125">
        <v>173.5</v>
      </c>
      <c r="Z125" s="125">
        <v>175</v>
      </c>
      <c r="AA125" s="125">
        <v>177.37</v>
      </c>
      <c r="AB125" s="125">
        <v>184.19</v>
      </c>
      <c r="AC125" s="125">
        <v>189.13</v>
      </c>
      <c r="AD125" s="125">
        <v>194.65</v>
      </c>
      <c r="AE125" s="125">
        <v>198.18</v>
      </c>
    </row>
    <row r="126" spans="1:31">
      <c r="A126" t="s">
        <v>29</v>
      </c>
      <c r="B126" t="s">
        <v>244</v>
      </c>
      <c r="C126" t="s">
        <v>250</v>
      </c>
      <c r="D126" s="125">
        <v>183.422</v>
      </c>
      <c r="E126" s="125">
        <v>183.25199999999992</v>
      </c>
      <c r="F126" s="125">
        <v>202.28799999999998</v>
      </c>
      <c r="G126" s="125">
        <v>201.21799999999996</v>
      </c>
      <c r="H126" s="125">
        <v>187.76399999999998</v>
      </c>
      <c r="I126" s="125">
        <v>167.36199999999999</v>
      </c>
      <c r="J126" s="125">
        <v>175.49799999999999</v>
      </c>
      <c r="K126" s="125">
        <v>177.124</v>
      </c>
      <c r="L126" s="125">
        <v>172.88399999999999</v>
      </c>
      <c r="M126" s="125">
        <v>188.91999999999993</v>
      </c>
      <c r="N126" s="125">
        <v>187.08199999999991</v>
      </c>
      <c r="O126" s="125">
        <v>186.72799999999992</v>
      </c>
      <c r="P126" s="125">
        <v>184.35599999999994</v>
      </c>
      <c r="Q126" s="125">
        <v>184.52799999999996</v>
      </c>
      <c r="R126" s="125">
        <v>188.80799999999999</v>
      </c>
      <c r="S126" s="125">
        <v>198.20999999999998</v>
      </c>
      <c r="T126" s="125">
        <v>198.21399999999997</v>
      </c>
      <c r="U126" s="125">
        <v>200.50999999999996</v>
      </c>
      <c r="V126" s="125">
        <v>196.27199999999999</v>
      </c>
      <c r="W126" s="125">
        <v>206.108</v>
      </c>
      <c r="X126" s="125">
        <v>211.136</v>
      </c>
      <c r="Y126" s="125">
        <v>221.50199999999995</v>
      </c>
      <c r="Z126" s="125">
        <v>225.2639999999999</v>
      </c>
      <c r="AA126" s="125">
        <v>223.79799999999997</v>
      </c>
      <c r="AB126" s="125">
        <v>242.61199999999988</v>
      </c>
      <c r="AC126" s="125">
        <v>240.60599999999994</v>
      </c>
      <c r="AD126" s="125">
        <v>252.7459999999999</v>
      </c>
      <c r="AE126" s="125">
        <v>259.375</v>
      </c>
    </row>
    <row r="127" spans="1:31">
      <c r="A127" t="s">
        <v>31</v>
      </c>
      <c r="B127" t="s">
        <v>229</v>
      </c>
      <c r="C127" t="s">
        <v>230</v>
      </c>
      <c r="D127" s="26">
        <v>49.117476881720421</v>
      </c>
      <c r="E127" s="26">
        <v>4190.9309516129042</v>
      </c>
      <c r="F127" s="26">
        <v>1778.4526049462363</v>
      </c>
      <c r="G127" s="26">
        <v>1941.3236505376337</v>
      </c>
      <c r="H127" s="26">
        <v>2092.7631130107525</v>
      </c>
      <c r="I127" s="26">
        <v>1832.7992096774185</v>
      </c>
      <c r="J127" s="26">
        <v>1539.4789323655921</v>
      </c>
      <c r="K127" s="26">
        <v>1439.7148569892477</v>
      </c>
      <c r="L127" s="26">
        <v>1234.9555032258065</v>
      </c>
      <c r="M127" s="26">
        <v>585.3173827956989</v>
      </c>
      <c r="N127" s="26">
        <v>531.03529731182823</v>
      </c>
      <c r="O127" s="26">
        <v>524.37354752688179</v>
      </c>
      <c r="P127" s="26">
        <v>498.44306258064512</v>
      </c>
      <c r="Q127" s="26">
        <v>468.67946709677432</v>
      </c>
      <c r="R127" s="26">
        <v>0</v>
      </c>
      <c r="S127" s="26">
        <v>0</v>
      </c>
      <c r="T127" s="26">
        <v>0</v>
      </c>
      <c r="U127" s="26">
        <v>0</v>
      </c>
      <c r="V127" s="26">
        <v>0</v>
      </c>
      <c r="W127" s="26">
        <v>0</v>
      </c>
      <c r="X127" s="26">
        <v>0</v>
      </c>
      <c r="Y127" s="26">
        <v>0</v>
      </c>
      <c r="Z127" s="26">
        <v>0</v>
      </c>
      <c r="AA127" s="26">
        <v>0</v>
      </c>
      <c r="AB127" s="26">
        <v>0</v>
      </c>
      <c r="AC127" s="26">
        <v>0</v>
      </c>
      <c r="AD127" s="26">
        <v>0</v>
      </c>
      <c r="AE127" s="26">
        <v>0</v>
      </c>
    </row>
    <row r="128" spans="1:31">
      <c r="A128" t="s">
        <v>31</v>
      </c>
      <c r="B128" t="s">
        <v>229</v>
      </c>
      <c r="C128" t="s">
        <v>231</v>
      </c>
      <c r="D128" s="26">
        <v>222.55508408602157</v>
      </c>
      <c r="E128" s="26">
        <v>834.60406591397862</v>
      </c>
      <c r="F128" s="26">
        <v>111.0946132258065</v>
      </c>
      <c r="G128" s="26">
        <v>164.49126129032257</v>
      </c>
      <c r="H128" s="26">
        <v>297.11323451612907</v>
      </c>
      <c r="I128" s="26">
        <v>308.20192387096768</v>
      </c>
      <c r="J128" s="26">
        <v>351.11350419354841</v>
      </c>
      <c r="K128" s="26">
        <v>330.55169677419354</v>
      </c>
      <c r="L128" s="26">
        <v>262.14714827956976</v>
      </c>
      <c r="M128" s="26">
        <v>318.0889732258064</v>
      </c>
      <c r="N128" s="26">
        <v>227.87889440860209</v>
      </c>
      <c r="O128" s="26">
        <v>200.88433193548389</v>
      </c>
      <c r="P128" s="26">
        <v>182.79454827956991</v>
      </c>
      <c r="Q128" s="26">
        <v>164.83039655913981</v>
      </c>
      <c r="R128" s="26">
        <v>257.69732784946245</v>
      </c>
      <c r="S128" s="26">
        <v>298.01331537634405</v>
      </c>
      <c r="T128" s="26">
        <v>287.03899892473112</v>
      </c>
      <c r="U128" s="26">
        <v>276.55191548387097</v>
      </c>
      <c r="V128" s="26">
        <v>232.40348967741929</v>
      </c>
      <c r="W128" s="26">
        <v>227.52685580645152</v>
      </c>
      <c r="X128" s="26">
        <v>255.74612978494633</v>
      </c>
      <c r="Y128" s="26">
        <v>227.81029376344082</v>
      </c>
      <c r="Z128" s="26">
        <v>243.19573333333341</v>
      </c>
      <c r="AA128" s="26">
        <v>257.56723010752688</v>
      </c>
      <c r="AB128" s="26">
        <v>277.03856881720418</v>
      </c>
      <c r="AC128" s="26">
        <v>286.75694193548389</v>
      </c>
      <c r="AD128" s="26">
        <v>308.97715064516132</v>
      </c>
      <c r="AE128" s="26">
        <v>339.6392983870968</v>
      </c>
    </row>
    <row r="129" spans="1:31">
      <c r="A129" t="s">
        <v>31</v>
      </c>
      <c r="B129" t="s">
        <v>229</v>
      </c>
      <c r="C129" t="s">
        <v>68</v>
      </c>
      <c r="D129" s="26">
        <v>319.60954494623655</v>
      </c>
      <c r="E129" s="26">
        <v>4098.2434901075276</v>
      </c>
      <c r="F129" s="26">
        <v>4507.9454126881728</v>
      </c>
      <c r="G129" s="26">
        <v>4544.8288998924745</v>
      </c>
      <c r="H129" s="26">
        <v>4546.7937631182804</v>
      </c>
      <c r="I129" s="26">
        <v>4612.9238053763447</v>
      </c>
      <c r="J129" s="26">
        <v>4869.3487104301075</v>
      </c>
      <c r="K129" s="26">
        <v>5190.4241291397857</v>
      </c>
      <c r="L129" s="26">
        <v>5958.0852493548382</v>
      </c>
      <c r="M129" s="26">
        <v>7436.4618064516144</v>
      </c>
      <c r="N129" s="26">
        <v>7812.0933907526887</v>
      </c>
      <c r="O129" s="26">
        <v>8118.6748148387114</v>
      </c>
      <c r="P129" s="26">
        <v>9162.9169882795704</v>
      </c>
      <c r="Q129" s="26">
        <v>9413.0756096774203</v>
      </c>
      <c r="R129" s="26">
        <v>9820.8051551612916</v>
      </c>
      <c r="S129" s="26">
        <v>10270.793076989246</v>
      </c>
      <c r="T129" s="26">
        <v>11080.695948279566</v>
      </c>
      <c r="U129" s="26">
        <v>11631.51559935484</v>
      </c>
      <c r="V129" s="26">
        <v>11600.724786989245</v>
      </c>
      <c r="W129" s="26">
        <v>12054.989714086023</v>
      </c>
      <c r="X129" s="26">
        <v>12560.660459354836</v>
      </c>
      <c r="Y129" s="26">
        <v>13352.399809784945</v>
      </c>
      <c r="Z129" s="26">
        <v>13869.037819999998</v>
      </c>
      <c r="AA129" s="26">
        <v>14454.104555161288</v>
      </c>
      <c r="AB129" s="26">
        <v>14922.934049569891</v>
      </c>
      <c r="AC129" s="26">
        <v>15241.510485913977</v>
      </c>
      <c r="AD129" s="26">
        <v>15377.563935806455</v>
      </c>
      <c r="AE129" s="26">
        <v>15404.849252258064</v>
      </c>
    </row>
    <row r="130" spans="1:31">
      <c r="A130" t="s">
        <v>31</v>
      </c>
      <c r="B130" t="s">
        <v>229</v>
      </c>
      <c r="C130" t="s">
        <v>72</v>
      </c>
      <c r="D130" s="26">
        <v>2003.0613794623655</v>
      </c>
      <c r="E130" s="26">
        <v>24655.42550064516</v>
      </c>
      <c r="F130" s="26">
        <v>22940.945317311824</v>
      </c>
      <c r="G130" s="26">
        <v>23851.993501075267</v>
      </c>
      <c r="H130" s="26">
        <v>24147.414562795697</v>
      </c>
      <c r="I130" s="26">
        <v>24185.676858602157</v>
      </c>
      <c r="J130" s="26">
        <v>23927.985100107519</v>
      </c>
      <c r="K130" s="26">
        <v>23976.802506881726</v>
      </c>
      <c r="L130" s="26">
        <v>23659.178781612907</v>
      </c>
      <c r="M130" s="26">
        <v>23465.149989354846</v>
      </c>
      <c r="N130" s="26">
        <v>23433.308868279564</v>
      </c>
      <c r="O130" s="26">
        <v>23377.353923440867</v>
      </c>
      <c r="P130" s="26">
        <v>23248.299476774195</v>
      </c>
      <c r="Q130" s="26">
        <v>23250.629699569898</v>
      </c>
      <c r="R130" s="26">
        <v>23110.563555376342</v>
      </c>
      <c r="S130" s="26">
        <v>23378.11114526882</v>
      </c>
      <c r="T130" s="26">
        <v>23466.993600430109</v>
      </c>
      <c r="U130" s="26">
        <v>23703.891866989248</v>
      </c>
      <c r="V130" s="26">
        <v>23536.183875698924</v>
      </c>
      <c r="W130" s="26">
        <v>23543.170494516122</v>
      </c>
      <c r="X130" s="26">
        <v>23670.448293225803</v>
      </c>
      <c r="Y130" s="26">
        <v>23760.98163408602</v>
      </c>
      <c r="Z130" s="26">
        <v>23651.621761720427</v>
      </c>
      <c r="AA130" s="26">
        <v>23460.595730430112</v>
      </c>
      <c r="AB130" s="26">
        <v>23549.303548172036</v>
      </c>
      <c r="AC130" s="26">
        <v>23529.049651935489</v>
      </c>
      <c r="AD130" s="26">
        <v>23401.874318279566</v>
      </c>
      <c r="AE130" s="26">
        <v>23482.018104301078</v>
      </c>
    </row>
    <row r="131" spans="1:31">
      <c r="A131" t="s">
        <v>31</v>
      </c>
      <c r="B131" t="s">
        <v>229</v>
      </c>
      <c r="C131" t="s">
        <v>71</v>
      </c>
      <c r="D131" s="26">
        <v>673.48829999999998</v>
      </c>
      <c r="E131" s="26">
        <v>8184.6567699999978</v>
      </c>
      <c r="F131" s="26">
        <v>9615.7182700000048</v>
      </c>
      <c r="G131" s="26">
        <v>9660.0224700000108</v>
      </c>
      <c r="H131" s="26">
        <v>9968.0910300000069</v>
      </c>
      <c r="I131" s="26">
        <v>10537.127959999996</v>
      </c>
      <c r="J131" s="26">
        <v>11407.936760000008</v>
      </c>
      <c r="K131" s="26">
        <v>11724.968760000002</v>
      </c>
      <c r="L131" s="26">
        <v>11718.96472</v>
      </c>
      <c r="M131" s="26">
        <v>11751.218617311828</v>
      </c>
      <c r="N131" s="26">
        <v>12185.023889999997</v>
      </c>
      <c r="O131" s="26">
        <v>12896.933220000003</v>
      </c>
      <c r="P131" s="26">
        <v>12898.125100000008</v>
      </c>
      <c r="Q131" s="26">
        <v>13611.626929999997</v>
      </c>
      <c r="R131" s="26">
        <v>13701.531600000008</v>
      </c>
      <c r="S131" s="26">
        <v>13701.523150000005</v>
      </c>
      <c r="T131" s="26">
        <v>13702.42463</v>
      </c>
      <c r="U131" s="26">
        <v>13875.964549999997</v>
      </c>
      <c r="V131" s="26">
        <v>14513.438938924732</v>
      </c>
      <c r="W131" s="26">
        <v>14789.497890000002</v>
      </c>
      <c r="X131" s="26">
        <v>14789.814030215053</v>
      </c>
      <c r="Y131" s="26">
        <v>14830.431660645163</v>
      </c>
      <c r="Z131" s="26">
        <v>14790.788500430106</v>
      </c>
      <c r="AA131" s="26">
        <v>14791.700289892482</v>
      </c>
      <c r="AB131" s="26">
        <v>14795.082781827959</v>
      </c>
      <c r="AC131" s="26">
        <v>14829.249166021506</v>
      </c>
      <c r="AD131" s="26">
        <v>14788.501120000008</v>
      </c>
      <c r="AE131" s="26">
        <v>15192.578989892469</v>
      </c>
    </row>
    <row r="132" spans="1:31">
      <c r="A132" t="s">
        <v>31</v>
      </c>
      <c r="B132" t="s">
        <v>229</v>
      </c>
      <c r="C132" t="s">
        <v>232</v>
      </c>
      <c r="D132" s="26">
        <v>149.259986344086</v>
      </c>
      <c r="E132" s="26">
        <v>1138.035033655914</v>
      </c>
      <c r="F132" s="26">
        <v>426.58162677419347</v>
      </c>
      <c r="G132" s="26">
        <v>548.52225387096769</v>
      </c>
      <c r="H132" s="26">
        <v>723.23122311827956</v>
      </c>
      <c r="I132" s="26">
        <v>719.67448580645168</v>
      </c>
      <c r="J132" s="26">
        <v>828.09932387096762</v>
      </c>
      <c r="K132" s="26">
        <v>741.86591430107524</v>
      </c>
      <c r="L132" s="26">
        <v>647.62417182795696</v>
      </c>
      <c r="M132" s="26">
        <v>779.84666967741919</v>
      </c>
      <c r="N132" s="26">
        <v>744.10561956989227</v>
      </c>
      <c r="O132" s="26">
        <v>701.41152956989254</v>
      </c>
      <c r="P132" s="26">
        <v>685.21044290322595</v>
      </c>
      <c r="Q132" s="26">
        <v>665.00642408602164</v>
      </c>
      <c r="R132" s="26">
        <v>1020.7882663440861</v>
      </c>
      <c r="S132" s="26">
        <v>1100.9610166666669</v>
      </c>
      <c r="T132" s="26">
        <v>1085.0638377419357</v>
      </c>
      <c r="U132" s="26">
        <v>1063.874415483871</v>
      </c>
      <c r="V132" s="26">
        <v>959.52126473118267</v>
      </c>
      <c r="W132" s="26">
        <v>963.84339892473099</v>
      </c>
      <c r="X132" s="26">
        <v>1037.4679351612901</v>
      </c>
      <c r="Y132" s="26">
        <v>978.90787580645144</v>
      </c>
      <c r="Z132" s="26">
        <v>997.31110150537643</v>
      </c>
      <c r="AA132" s="26">
        <v>1016.0843326881723</v>
      </c>
      <c r="AB132" s="26">
        <v>1066.9987338709677</v>
      </c>
      <c r="AC132" s="26">
        <v>1125.8907903225806</v>
      </c>
      <c r="AD132" s="26">
        <v>1157.966115698925</v>
      </c>
      <c r="AE132" s="26">
        <v>1230.2608377419353</v>
      </c>
    </row>
    <row r="133" spans="1:31">
      <c r="A133" t="s">
        <v>31</v>
      </c>
      <c r="B133" t="s">
        <v>229</v>
      </c>
      <c r="C133" t="s">
        <v>233</v>
      </c>
      <c r="D133" s="26">
        <v>7.0577854838709682</v>
      </c>
      <c r="E133" s="26">
        <v>103.96218010752689</v>
      </c>
      <c r="F133" s="26">
        <v>110.15659688172042</v>
      </c>
      <c r="G133" s="26">
        <v>109.86634688172045</v>
      </c>
      <c r="H133" s="26">
        <v>360.67608774193553</v>
      </c>
      <c r="I133" s="26">
        <v>1093.7616293548388</v>
      </c>
      <c r="J133" s="26">
        <v>1952.8640808602147</v>
      </c>
      <c r="K133" s="26">
        <v>2794.5430924731186</v>
      </c>
      <c r="L133" s="26">
        <v>3110.693261827957</v>
      </c>
      <c r="M133" s="26">
        <v>3198.0189363440863</v>
      </c>
      <c r="N133" s="26">
        <v>3349.571091182796</v>
      </c>
      <c r="O133" s="26">
        <v>3326.8584617204297</v>
      </c>
      <c r="P133" s="26">
        <v>3294.7439346236565</v>
      </c>
      <c r="Q133" s="26">
        <v>3449.643115161291</v>
      </c>
      <c r="R133" s="26">
        <v>3812.7177104301072</v>
      </c>
      <c r="S133" s="26">
        <v>3823.8599465591396</v>
      </c>
      <c r="T133" s="26">
        <v>3800.4550472043006</v>
      </c>
      <c r="U133" s="26">
        <v>3797.6204840860219</v>
      </c>
      <c r="V133" s="26">
        <v>3760.5158913978498</v>
      </c>
      <c r="W133" s="26">
        <v>3739.0715241935486</v>
      </c>
      <c r="X133" s="26">
        <v>3714.3273181720424</v>
      </c>
      <c r="Y133" s="26">
        <v>3709.8285383870971</v>
      </c>
      <c r="Z133" s="26">
        <v>3882.3494477419349</v>
      </c>
      <c r="AA133" s="26">
        <v>4199.0536374193543</v>
      </c>
      <c r="AB133" s="26">
        <v>4343.311599354839</v>
      </c>
      <c r="AC133" s="26">
        <v>4830.6692235483861</v>
      </c>
      <c r="AD133" s="26">
        <v>5411.5187588172048</v>
      </c>
      <c r="AE133" s="26">
        <v>5546.6593137634418</v>
      </c>
    </row>
    <row r="134" spans="1:31">
      <c r="A134" t="s">
        <v>31</v>
      </c>
      <c r="B134" t="s">
        <v>229</v>
      </c>
      <c r="C134" t="s">
        <v>234</v>
      </c>
      <c r="D134" s="26">
        <v>6.6686881720430094E-2</v>
      </c>
      <c r="E134" s="26">
        <v>18.769134516129025</v>
      </c>
      <c r="F134" s="26">
        <v>10.560452150537632</v>
      </c>
      <c r="G134" s="26">
        <v>9.7283613978494596</v>
      </c>
      <c r="H134" s="26">
        <v>10.292055161290325</v>
      </c>
      <c r="I134" s="26">
        <v>12.724333870967738</v>
      </c>
      <c r="J134" s="26">
        <v>16.571913333333342</v>
      </c>
      <c r="K134" s="26">
        <v>19.158809569892473</v>
      </c>
      <c r="L134" s="26">
        <v>19.534682043010751</v>
      </c>
      <c r="M134" s="26">
        <v>23.918626559139785</v>
      </c>
      <c r="N134" s="26">
        <v>18.472647526881726</v>
      </c>
      <c r="O134" s="26">
        <v>19.640412043010748</v>
      </c>
      <c r="P134" s="26">
        <v>20.332804086021493</v>
      </c>
      <c r="Q134" s="26">
        <v>19.363314408602154</v>
      </c>
      <c r="R134" s="26">
        <v>17.91374172043011</v>
      </c>
      <c r="S134" s="26">
        <v>20.204821935483871</v>
      </c>
      <c r="T134" s="26">
        <v>20.465519139784956</v>
      </c>
      <c r="U134" s="26">
        <v>21.068853333333326</v>
      </c>
      <c r="V134" s="26">
        <v>19.458411397849463</v>
      </c>
      <c r="W134" s="26">
        <v>18.142568172043013</v>
      </c>
      <c r="X134" s="26">
        <v>21.880871827956991</v>
      </c>
      <c r="Y134" s="26">
        <v>25.834949462365575</v>
      </c>
      <c r="Z134" s="26">
        <v>30.11948817204301</v>
      </c>
      <c r="AA134" s="26">
        <v>33.234867741935481</v>
      </c>
      <c r="AB134" s="26">
        <v>36.914091935483889</v>
      </c>
      <c r="AC134" s="26">
        <v>40.823473440860234</v>
      </c>
      <c r="AD134" s="26">
        <v>46.051954623655902</v>
      </c>
      <c r="AE134" s="26">
        <v>50.585622473118264</v>
      </c>
    </row>
    <row r="135" spans="1:31">
      <c r="A135" t="s">
        <v>31</v>
      </c>
      <c r="B135" t="s">
        <v>229</v>
      </c>
      <c r="C135" t="s">
        <v>235</v>
      </c>
      <c r="D135" s="26">
        <v>80.870650000000097</v>
      </c>
      <c r="E135" s="26">
        <v>941.10779000000082</v>
      </c>
      <c r="F135" s="26">
        <v>938.38673000000063</v>
      </c>
      <c r="G135" s="26">
        <v>938.33234999999979</v>
      </c>
      <c r="H135" s="26">
        <v>938.56129999999939</v>
      </c>
      <c r="I135" s="26">
        <v>941.05361999999968</v>
      </c>
      <c r="J135" s="26">
        <v>938.52185000000009</v>
      </c>
      <c r="K135" s="26">
        <v>938.51540999999963</v>
      </c>
      <c r="L135" s="26">
        <v>938.33683000000019</v>
      </c>
      <c r="M135" s="26">
        <v>940.99777064516047</v>
      </c>
      <c r="N135" s="26">
        <v>938.5011199999999</v>
      </c>
      <c r="O135" s="26">
        <v>938.43864999999994</v>
      </c>
      <c r="P135" s="26">
        <v>938.65943999999877</v>
      </c>
      <c r="Q135" s="26">
        <v>940.84154000000012</v>
      </c>
      <c r="R135" s="26">
        <v>938.33234999999979</v>
      </c>
      <c r="S135" s="26">
        <v>938.30905999999982</v>
      </c>
      <c r="T135" s="26">
        <v>938.45124000000021</v>
      </c>
      <c r="U135" s="26">
        <v>941.13683000000105</v>
      </c>
      <c r="V135" s="26">
        <v>938.46169075268813</v>
      </c>
      <c r="W135" s="26">
        <v>938.33684000000039</v>
      </c>
      <c r="X135" s="26">
        <v>938.50390064516046</v>
      </c>
      <c r="Y135" s="26">
        <v>940.99817129032272</v>
      </c>
      <c r="Z135" s="26">
        <v>938.43483064516147</v>
      </c>
      <c r="AA135" s="26">
        <v>938.63672397849348</v>
      </c>
      <c r="AB135" s="26">
        <v>938.43212064516081</v>
      </c>
      <c r="AC135" s="26">
        <v>940.78902526881768</v>
      </c>
      <c r="AD135" s="26">
        <v>938.31160354838778</v>
      </c>
      <c r="AE135" s="26">
        <v>938.39838731182817</v>
      </c>
    </row>
    <row r="136" spans="1:31">
      <c r="A136" t="s">
        <v>31</v>
      </c>
      <c r="B136" t="s">
        <v>229</v>
      </c>
      <c r="C136" t="s">
        <v>236</v>
      </c>
      <c r="D136" s="26">
        <v>0</v>
      </c>
      <c r="E136" s="26">
        <v>7.726582258064516</v>
      </c>
      <c r="F136" s="26">
        <v>4.1982443010752686</v>
      </c>
      <c r="G136" s="26">
        <v>4.446721935483871</v>
      </c>
      <c r="H136" s="26">
        <v>5.5396277419354814</v>
      </c>
      <c r="I136" s="26">
        <v>8.7265178494623648</v>
      </c>
      <c r="J136" s="26">
        <v>11.914551935483873</v>
      </c>
      <c r="K136" s="26">
        <v>17.22783247311828</v>
      </c>
      <c r="L136" s="26">
        <v>20.20294569892474</v>
      </c>
      <c r="M136" s="26">
        <v>25.958881827956986</v>
      </c>
      <c r="N136" s="26">
        <v>19.664724086021508</v>
      </c>
      <c r="O136" s="26">
        <v>21.722253333333335</v>
      </c>
      <c r="P136" s="26">
        <v>22.198359247311824</v>
      </c>
      <c r="Q136" s="26">
        <v>20.271659677419354</v>
      </c>
      <c r="R136" s="26">
        <v>19.305017634408607</v>
      </c>
      <c r="S136" s="26">
        <v>21.487993870967738</v>
      </c>
      <c r="T136" s="26">
        <v>22.459549032258067</v>
      </c>
      <c r="U136" s="26">
        <v>24.576546881720432</v>
      </c>
      <c r="V136" s="26">
        <v>22.989881612903233</v>
      </c>
      <c r="W136" s="26">
        <v>22.6635523655914</v>
      </c>
      <c r="X136" s="26">
        <v>26.898703010752694</v>
      </c>
      <c r="Y136" s="26">
        <v>32.844747526881719</v>
      </c>
      <c r="Z136" s="26">
        <v>38.864625376344087</v>
      </c>
      <c r="AA136" s="26">
        <v>42.983353118279574</v>
      </c>
      <c r="AB136" s="26">
        <v>46.278451075268805</v>
      </c>
      <c r="AC136" s="26">
        <v>51.651746559139795</v>
      </c>
      <c r="AD136" s="26">
        <v>56.203450107526869</v>
      </c>
      <c r="AE136" s="26">
        <v>59.654507956989256</v>
      </c>
    </row>
    <row r="137" spans="1:31">
      <c r="A137" t="s">
        <v>31</v>
      </c>
      <c r="B137" t="s">
        <v>229</v>
      </c>
      <c r="C137" t="s">
        <v>218</v>
      </c>
      <c r="D137" s="26">
        <v>3505.0868940860214</v>
      </c>
      <c r="E137" s="26">
        <v>44173.461498817196</v>
      </c>
      <c r="F137" s="26">
        <v>40444.039868279586</v>
      </c>
      <c r="G137" s="26">
        <v>41773.55581688173</v>
      </c>
      <c r="H137" s="26">
        <v>43090.475997204296</v>
      </c>
      <c r="I137" s="26">
        <v>44252.670344408609</v>
      </c>
      <c r="J137" s="26">
        <v>45843.834727096757</v>
      </c>
      <c r="K137" s="26">
        <v>47173.773008602147</v>
      </c>
      <c r="L137" s="26">
        <v>47569.723293870971</v>
      </c>
      <c r="M137" s="26">
        <v>48524.977654193535</v>
      </c>
      <c r="N137" s="26">
        <v>49259.655543118279</v>
      </c>
      <c r="O137" s="26">
        <v>50126.291144408606</v>
      </c>
      <c r="P137" s="26">
        <v>50951.724156774231</v>
      </c>
      <c r="Q137" s="26">
        <v>52003.968156236551</v>
      </c>
      <c r="R137" s="26">
        <v>52699.654724516156</v>
      </c>
      <c r="S137" s="26">
        <v>53553.263526666633</v>
      </c>
      <c r="T137" s="26">
        <v>54404.04837075268</v>
      </c>
      <c r="U137" s="26">
        <v>55336.201061612905</v>
      </c>
      <c r="V137" s="26">
        <v>55583.698231182767</v>
      </c>
      <c r="W137" s="26">
        <v>56297.242838064507</v>
      </c>
      <c r="X137" s="26">
        <v>57015.747641397844</v>
      </c>
      <c r="Y137" s="26">
        <v>57860.037680752663</v>
      </c>
      <c r="Z137" s="26">
        <v>58441.723308924709</v>
      </c>
      <c r="AA137" s="26">
        <v>59193.960720537609</v>
      </c>
      <c r="AB137" s="26">
        <v>59976.293945268822</v>
      </c>
      <c r="AC137" s="26">
        <v>60876.390504946226</v>
      </c>
      <c r="AD137" s="26">
        <v>61486.968407526932</v>
      </c>
      <c r="AE137" s="26">
        <v>62244.644314086057</v>
      </c>
    </row>
    <row r="138" spans="1:31">
      <c r="A138" t="s">
        <v>31</v>
      </c>
      <c r="B138" t="s">
        <v>237</v>
      </c>
      <c r="C138" t="s">
        <v>238</v>
      </c>
      <c r="D138" s="124">
        <f>SUM(D129:D131,D133,D136) / (D137 -D135)</f>
        <v>0.87705238098772009</v>
      </c>
      <c r="E138" s="124">
        <f t="shared" ref="E138" si="219">SUM(E129:E131,E133,E136) / (E137 -E135)</f>
        <v>0.85699739534565222</v>
      </c>
      <c r="F138" s="124">
        <f t="shared" ref="F138" si="220">SUM(F129:F131,F133,F136) / (F137 -F135)</f>
        <v>0.94110490240592148</v>
      </c>
      <c r="G138" s="124">
        <f t="shared" ref="G138" si="221">SUM(G129:G131,G133,G136) / (G137 -G135)</f>
        <v>0.93476059879389684</v>
      </c>
      <c r="H138" s="124">
        <f t="shared" ref="H138" si="222">SUM(H129:H131,H133,H136) / (H137 -H135)</f>
        <v>0.92590135825992281</v>
      </c>
      <c r="I138" s="124">
        <f t="shared" ref="I138" si="223">SUM(I129:I131,I133,I136) / (I137 -I135)</f>
        <v>0.93365752261086843</v>
      </c>
      <c r="J138" s="124">
        <f t="shared" ref="J138" si="224">SUM(J129:J131,J133,J136) / (J137 -J135)</f>
        <v>0.93908819472542837</v>
      </c>
      <c r="K138" s="124">
        <f t="shared" ref="K138" si="225">SUM(K129:K131,K133,K136) / (K137 -K135)</f>
        <v>0.94525192657927504</v>
      </c>
      <c r="L138" s="124">
        <f t="shared" ref="L138" si="226">SUM(L129:L131,L133,L136) / (L137 -L135)</f>
        <v>0.95358787997750882</v>
      </c>
      <c r="M138" s="124">
        <f t="shared" ref="M138" si="227">SUM(M129:M131,M133,M136) / (M137 -M135)</f>
        <v>0.96412297465584051</v>
      </c>
      <c r="N138" s="124">
        <f t="shared" ref="N138" si="228">SUM(N129:N131,N133,N136) / (N137 -N135)</f>
        <v>0.96851291164332609</v>
      </c>
      <c r="O138" s="124">
        <f>SUM(O129:O131,O133,O136) / (O137 -O135)</f>
        <v>0.97059619910749984</v>
      </c>
      <c r="P138" s="124">
        <f t="shared" ref="P138" si="229">SUM(P129:P131,P133,P136) / (P137 -P135)</f>
        <v>0.97227162810951739</v>
      </c>
      <c r="Q138" s="124">
        <f t="shared" ref="Q138" si="230">SUM(Q129:Q131,Q133,Q136) / (Q137 -Q135)</f>
        <v>0.97419116905913317</v>
      </c>
      <c r="R138" s="124">
        <f t="shared" ref="R138" si="231">SUM(R129:R131,R133,R136) / (R137 -R135)</f>
        <v>0.97495428485126456</v>
      </c>
      <c r="S138" s="124">
        <f t="shared" ref="S138" si="232">SUM(S129:S131,S133,S136) / (S137 -S135)</f>
        <v>0.97302707626825846</v>
      </c>
      <c r="T138" s="124">
        <f t="shared" ref="T138" si="233">SUM(T129:T131,T133,T136) / (T137 -T135)</f>
        <v>0.97395393616570203</v>
      </c>
      <c r="U138" s="124">
        <f t="shared" ref="U138" si="234">SUM(U129:U131,U133,U136) / (U137 -U135)</f>
        <v>0.97497024401876131</v>
      </c>
      <c r="V138" s="124">
        <f t="shared" ref="V138" si="235">SUM(V129:V131,V133,V136) / (V137 -V135)</f>
        <v>0.97783186161322289</v>
      </c>
      <c r="W138" s="124">
        <f t="shared" ref="W138" si="236">SUM(W129:W131,W133,W136) / (W137 -W135)</f>
        <v>0.97815143198556875</v>
      </c>
      <c r="X138" s="124">
        <f t="shared" ref="X138" si="237">SUM(X129:X131,X133,X136) / (X137 -X135)</f>
        <v>0.97654850971538598</v>
      </c>
      <c r="Y138" s="124">
        <f t="shared" ref="Y138" si="238">SUM(Y129:Y131,Y133,Y136) / (Y137 -Y135)</f>
        <v>0.97834550390072328</v>
      </c>
      <c r="Z138" s="124">
        <f t="shared" ref="Z138" si="239">SUM(Z129:Z131,Z133,Z136) / (Z137 -Z135)</f>
        <v>0.97790341462835317</v>
      </c>
      <c r="AA138" s="124">
        <f t="shared" ref="AA138" si="240">SUM(AA129:AA131,AA133,AA136) / (AA137 -AA135)</f>
        <v>0.97756623187582337</v>
      </c>
      <c r="AB138" s="124">
        <f t="shared" ref="AB138" si="241">SUM(AB129:AB131,AB133,AB136) / (AB137 -AB135)</f>
        <v>0.97660905473294612</v>
      </c>
      <c r="AC138" s="124">
        <f t="shared" ref="AC138" si="242">SUM(AC129:AC131,AC133,AC136) / (AC137 -AC135)</f>
        <v>0.97574945158109838</v>
      </c>
      <c r="AD138" s="124">
        <f t="shared" ref="AD138" si="243">SUM(AD129:AD131,AD133,AD136) / (AD137 -AD135)</f>
        <v>0.97501191106739193</v>
      </c>
      <c r="AE138" s="124">
        <f t="shared" ref="AE138" si="244">SUM(AE129:AE131,AE133,AE136) / (AE137 -AE135)</f>
        <v>0.97356736276858746</v>
      </c>
    </row>
    <row r="139" spans="1:31">
      <c r="A139" t="s">
        <v>31</v>
      </c>
      <c r="B139" t="s">
        <v>237</v>
      </c>
      <c r="C139" t="s">
        <v>239</v>
      </c>
      <c r="D139" s="124">
        <f>SUM(D129:D131,D133,D136)/D137</f>
        <v>0.85681670687242262</v>
      </c>
      <c r="E139" s="124">
        <f t="shared" ref="E139:AE139" si="245">SUM(E129:E131,E133,E136)/E137</f>
        <v>0.83873921730381817</v>
      </c>
      <c r="F139" s="124">
        <f t="shared" si="245"/>
        <v>0.9192692906611043</v>
      </c>
      <c r="G139" s="124">
        <f t="shared" si="245"/>
        <v>0.91376367640599665</v>
      </c>
      <c r="H139" s="124">
        <f t="shared" si="245"/>
        <v>0.90573413656256718</v>
      </c>
      <c r="I139" s="124">
        <f t="shared" si="245"/>
        <v>0.91380286108072639</v>
      </c>
      <c r="J139" s="124">
        <f t="shared" si="245"/>
        <v>0.91986304056732893</v>
      </c>
      <c r="K139" s="124">
        <f t="shared" si="245"/>
        <v>0.92644627583632788</v>
      </c>
      <c r="L139" s="124">
        <f t="shared" si="245"/>
        <v>0.93477787717600413</v>
      </c>
      <c r="M139" s="124">
        <f t="shared" si="245"/>
        <v>0.94542667403630742</v>
      </c>
      <c r="N139" s="124">
        <f t="shared" si="245"/>
        <v>0.95006068248561115</v>
      </c>
      <c r="O139" s="124">
        <f t="shared" si="245"/>
        <v>0.952425196107068</v>
      </c>
      <c r="P139" s="124">
        <f t="shared" si="245"/>
        <v>0.95435992920093737</v>
      </c>
      <c r="Q139" s="124">
        <f t="shared" si="245"/>
        <v>0.9565663694092611</v>
      </c>
      <c r="R139" s="124">
        <f t="shared" si="245"/>
        <v>0.95759494635029574</v>
      </c>
      <c r="S139" s="124">
        <f t="shared" si="245"/>
        <v>0.95597862653497201</v>
      </c>
      <c r="T139" s="124">
        <f t="shared" si="245"/>
        <v>0.95715356364803938</v>
      </c>
      <c r="U139" s="124">
        <f t="shared" si="245"/>
        <v>0.95838832500017002</v>
      </c>
      <c r="V139" s="124">
        <f t="shared" si="245"/>
        <v>0.96132238543003179</v>
      </c>
      <c r="W139" s="124">
        <f t="shared" si="245"/>
        <v>0.96184804877422903</v>
      </c>
      <c r="X139" s="124">
        <f t="shared" si="245"/>
        <v>0.96047409828608354</v>
      </c>
      <c r="Y139" s="124">
        <f t="shared" si="245"/>
        <v>0.96243432639440551</v>
      </c>
      <c r="Z139" s="124">
        <f t="shared" si="245"/>
        <v>0.96220061578302996</v>
      </c>
      <c r="AA139" s="124">
        <f t="shared" si="245"/>
        <v>0.96206499569918136</v>
      </c>
      <c r="AB139" s="124">
        <f t="shared" si="245"/>
        <v>0.96132832886631225</v>
      </c>
      <c r="AC139" s="124">
        <f t="shared" si="245"/>
        <v>0.96067013482389052</v>
      </c>
      <c r="AD139" s="124">
        <f t="shared" si="245"/>
        <v>0.96013290477635427</v>
      </c>
      <c r="AE139" s="124">
        <f t="shared" si="245"/>
        <v>0.95888989046187012</v>
      </c>
    </row>
    <row r="140" spans="1:31">
      <c r="A140" t="s">
        <v>31</v>
      </c>
      <c r="B140" t="s">
        <v>240</v>
      </c>
      <c r="C140" t="s">
        <v>68</v>
      </c>
      <c r="D140" s="26">
        <v>43</v>
      </c>
      <c r="E140" s="26">
        <v>219</v>
      </c>
      <c r="F140" s="26">
        <v>219</v>
      </c>
      <c r="G140" s="26">
        <v>291</v>
      </c>
      <c r="H140" s="26">
        <v>291</v>
      </c>
      <c r="I140" s="26">
        <v>381</v>
      </c>
      <c r="J140" s="26">
        <v>381</v>
      </c>
      <c r="K140" s="26">
        <v>549</v>
      </c>
      <c r="L140" s="26">
        <v>850</v>
      </c>
      <c r="M140" s="26">
        <v>1165.3</v>
      </c>
      <c r="N140" s="26">
        <v>1265.3</v>
      </c>
      <c r="O140" s="26">
        <v>1365.3</v>
      </c>
      <c r="P140" s="26">
        <v>1665.3</v>
      </c>
      <c r="Q140" s="26">
        <v>1665.3</v>
      </c>
      <c r="R140" s="26">
        <v>1886.3</v>
      </c>
      <c r="S140" s="26">
        <v>2036.3</v>
      </c>
      <c r="T140" s="26">
        <v>2144.7000000000003</v>
      </c>
      <c r="U140" s="26">
        <v>2294.7000000000003</v>
      </c>
      <c r="V140" s="26">
        <v>2294.7000000000003</v>
      </c>
      <c r="W140" s="26">
        <v>2424.7000000000003</v>
      </c>
      <c r="X140" s="26">
        <v>2704.7000000000003</v>
      </c>
      <c r="Y140" s="26">
        <v>2829.7000000000003</v>
      </c>
      <c r="Z140" s="26">
        <v>2979.7000000000003</v>
      </c>
      <c r="AA140" s="26">
        <v>3156.7000000000003</v>
      </c>
      <c r="AB140" s="26">
        <v>3316.7000000000003</v>
      </c>
      <c r="AC140" s="26">
        <v>3466.7000000000003</v>
      </c>
      <c r="AD140" s="26">
        <v>3466.7000000000003</v>
      </c>
      <c r="AE140" s="26">
        <v>3466.7000000000003</v>
      </c>
    </row>
    <row r="141" spans="1:31">
      <c r="A141" t="s">
        <v>31</v>
      </c>
      <c r="B141" t="s">
        <v>240</v>
      </c>
      <c r="C141" t="s">
        <v>71</v>
      </c>
      <c r="D141" s="26">
        <v>0</v>
      </c>
      <c r="E141" s="26">
        <v>219.4</v>
      </c>
      <c r="F141" s="26">
        <v>219.4</v>
      </c>
      <c r="G141" s="26">
        <v>219.4</v>
      </c>
      <c r="H141" s="26">
        <v>296.39999999999998</v>
      </c>
      <c r="I141" s="26">
        <v>388.4</v>
      </c>
      <c r="J141" s="26">
        <v>473.4</v>
      </c>
      <c r="K141" s="26">
        <v>473.4</v>
      </c>
      <c r="L141" s="26">
        <v>473.4</v>
      </c>
      <c r="M141" s="26">
        <v>473.4</v>
      </c>
      <c r="N141" s="26">
        <v>559.4</v>
      </c>
      <c r="O141" s="26">
        <v>619.4</v>
      </c>
      <c r="P141" s="26">
        <v>619.4</v>
      </c>
      <c r="Q141" s="26">
        <v>719.4</v>
      </c>
      <c r="R141" s="26">
        <v>719.4</v>
      </c>
      <c r="S141" s="26">
        <v>719.4</v>
      </c>
      <c r="T141" s="26">
        <v>719.4</v>
      </c>
      <c r="U141" s="26">
        <v>819.4</v>
      </c>
      <c r="V141" s="26">
        <v>819.4</v>
      </c>
      <c r="W141" s="26">
        <v>854.4</v>
      </c>
      <c r="X141" s="26">
        <v>854.4</v>
      </c>
      <c r="Y141" s="26">
        <v>854.4</v>
      </c>
      <c r="Z141" s="26">
        <v>854.4</v>
      </c>
      <c r="AA141" s="26">
        <v>854.4</v>
      </c>
      <c r="AB141" s="26">
        <v>854.4</v>
      </c>
      <c r="AC141" s="26">
        <v>854.4</v>
      </c>
      <c r="AD141" s="26">
        <v>854.4</v>
      </c>
      <c r="AE141" s="26">
        <v>904.4</v>
      </c>
    </row>
    <row r="142" spans="1:31">
      <c r="A142" t="s">
        <v>31</v>
      </c>
      <c r="B142" t="s">
        <v>240</v>
      </c>
      <c r="C142" t="s">
        <v>95</v>
      </c>
      <c r="D142" s="26">
        <v>0</v>
      </c>
      <c r="E142" s="26">
        <v>46</v>
      </c>
      <c r="F142" s="26">
        <v>46</v>
      </c>
      <c r="G142" s="26">
        <v>46</v>
      </c>
      <c r="H142" s="26">
        <v>254</v>
      </c>
      <c r="I142" s="26">
        <v>687</v>
      </c>
      <c r="J142" s="26">
        <v>1295</v>
      </c>
      <c r="K142" s="26">
        <v>1512</v>
      </c>
      <c r="L142" s="26">
        <v>1612</v>
      </c>
      <c r="M142" s="26">
        <v>1724</v>
      </c>
      <c r="N142" s="26">
        <v>1724</v>
      </c>
      <c r="O142" s="26">
        <v>1724</v>
      </c>
      <c r="P142" s="26">
        <v>1724</v>
      </c>
      <c r="Q142" s="26">
        <v>1808</v>
      </c>
      <c r="R142" s="26">
        <v>2028</v>
      </c>
      <c r="S142" s="26">
        <v>2028</v>
      </c>
      <c r="T142" s="26">
        <v>2028</v>
      </c>
      <c r="U142" s="26">
        <v>2028</v>
      </c>
      <c r="V142" s="26">
        <v>2028</v>
      </c>
      <c r="W142" s="26">
        <v>2028</v>
      </c>
      <c r="X142" s="26">
        <v>2028</v>
      </c>
      <c r="Y142" s="26">
        <v>2028</v>
      </c>
      <c r="Z142" s="26">
        <v>2175</v>
      </c>
      <c r="AA142" s="26">
        <v>2321</v>
      </c>
      <c r="AB142" s="26">
        <v>2421</v>
      </c>
      <c r="AC142" s="26">
        <v>2771</v>
      </c>
      <c r="AD142" s="26">
        <v>3066</v>
      </c>
      <c r="AE142" s="26">
        <v>3141</v>
      </c>
    </row>
    <row r="143" spans="1:31">
      <c r="A143" t="s">
        <v>31</v>
      </c>
      <c r="B143" t="s">
        <v>240</v>
      </c>
      <c r="C143" t="s">
        <v>72</v>
      </c>
      <c r="D143" s="26">
        <v>0</v>
      </c>
      <c r="E143" s="26">
        <v>0</v>
      </c>
      <c r="F143" s="26">
        <v>0</v>
      </c>
      <c r="G143" s="26">
        <v>0</v>
      </c>
      <c r="H143" s="26">
        <v>0</v>
      </c>
      <c r="I143" s="26">
        <v>0</v>
      </c>
      <c r="J143" s="26">
        <v>0</v>
      </c>
      <c r="K143" s="26">
        <v>0</v>
      </c>
      <c r="L143" s="26">
        <v>0</v>
      </c>
      <c r="M143" s="26">
        <v>0</v>
      </c>
      <c r="N143" s="26">
        <v>0</v>
      </c>
      <c r="O143" s="26">
        <v>0</v>
      </c>
      <c r="P143" s="26">
        <v>0</v>
      </c>
      <c r="Q143" s="26">
        <v>0</v>
      </c>
      <c r="R143" s="26">
        <v>0</v>
      </c>
      <c r="S143" s="26">
        <v>50</v>
      </c>
      <c r="T143" s="26">
        <v>120.5</v>
      </c>
      <c r="U143" s="26">
        <v>120.5</v>
      </c>
      <c r="V143" s="26">
        <v>120.5</v>
      </c>
      <c r="W143" s="26">
        <v>120.5</v>
      </c>
      <c r="X143" s="26">
        <v>155.5</v>
      </c>
      <c r="Y143" s="26">
        <v>155.5</v>
      </c>
      <c r="Z143" s="26">
        <v>155.5</v>
      </c>
      <c r="AA143" s="26">
        <v>155.5</v>
      </c>
      <c r="AB143" s="26">
        <v>155.5</v>
      </c>
      <c r="AC143" s="26">
        <v>155.5</v>
      </c>
      <c r="AD143" s="26">
        <v>155.5</v>
      </c>
      <c r="AE143" s="26">
        <v>155.5</v>
      </c>
    </row>
    <row r="144" spans="1:31">
      <c r="A144" t="s">
        <v>31</v>
      </c>
      <c r="B144" t="s">
        <v>240</v>
      </c>
      <c r="C144" t="s">
        <v>218</v>
      </c>
      <c r="D144" s="26">
        <v>43</v>
      </c>
      <c r="E144" s="26">
        <v>484.4</v>
      </c>
      <c r="F144" s="26">
        <v>484.4</v>
      </c>
      <c r="G144" s="26">
        <v>556.4</v>
      </c>
      <c r="H144" s="26">
        <v>841.4</v>
      </c>
      <c r="I144" s="26">
        <v>1456.4</v>
      </c>
      <c r="J144" s="26">
        <v>2149.4</v>
      </c>
      <c r="K144" s="26">
        <v>2534.4</v>
      </c>
      <c r="L144" s="26">
        <v>2935.4</v>
      </c>
      <c r="M144" s="26">
        <v>3362.7</v>
      </c>
      <c r="N144" s="26">
        <v>3548.7</v>
      </c>
      <c r="O144" s="26">
        <v>3708.7</v>
      </c>
      <c r="P144" s="26">
        <v>4008.7</v>
      </c>
      <c r="Q144" s="26">
        <v>4192.7</v>
      </c>
      <c r="R144" s="26">
        <v>4633.7</v>
      </c>
      <c r="S144" s="26">
        <v>4833.7</v>
      </c>
      <c r="T144" s="26">
        <v>5012.6000000000004</v>
      </c>
      <c r="U144" s="26">
        <v>5262.6</v>
      </c>
      <c r="V144" s="26">
        <v>5262.6</v>
      </c>
      <c r="W144" s="26">
        <v>5427.6</v>
      </c>
      <c r="X144" s="26">
        <v>5742.6</v>
      </c>
      <c r="Y144" s="26">
        <v>5867.6</v>
      </c>
      <c r="Z144" s="26">
        <v>6164.6</v>
      </c>
      <c r="AA144" s="26">
        <v>6487.6</v>
      </c>
      <c r="AB144" s="26">
        <v>6747.6</v>
      </c>
      <c r="AC144" s="26">
        <v>7247.6</v>
      </c>
      <c r="AD144" s="26">
        <v>7542.6</v>
      </c>
      <c r="AE144" s="26">
        <v>7667.6</v>
      </c>
    </row>
    <row r="145" spans="1:31">
      <c r="A145" t="s">
        <v>31</v>
      </c>
      <c r="B145" t="s">
        <v>241</v>
      </c>
      <c r="C145" t="s">
        <v>242</v>
      </c>
      <c r="D145" s="26">
        <v>409.81012614982859</v>
      </c>
      <c r="E145" s="26">
        <v>4345.223990242408</v>
      </c>
      <c r="F145" s="26">
        <v>2449.9516396131694</v>
      </c>
      <c r="G145" s="26">
        <v>2594.1390690786575</v>
      </c>
      <c r="H145" s="26">
        <v>2861.3381006510085</v>
      </c>
      <c r="I145" s="26">
        <v>2779.7427292833149</v>
      </c>
      <c r="J145" s="26">
        <v>2760.2606063070652</v>
      </c>
      <c r="K145" s="26">
        <v>2668.1286901591839</v>
      </c>
      <c r="L145" s="26">
        <v>2484.8127434869775</v>
      </c>
      <c r="M145" s="26">
        <v>2355.671402565571</v>
      </c>
      <c r="N145" s="26">
        <v>2232.3782673308592</v>
      </c>
      <c r="O145" s="26">
        <v>2186.9882702631212</v>
      </c>
      <c r="P145" s="26">
        <v>2154.8327387371323</v>
      </c>
      <c r="Q145" s="26">
        <v>2137.3920257064215</v>
      </c>
      <c r="R145" s="26">
        <v>2194.7099326026282</v>
      </c>
      <c r="S145" s="26">
        <v>2268.5698351476181</v>
      </c>
      <c r="T145" s="26">
        <v>2251.8879043369166</v>
      </c>
      <c r="U145" s="26">
        <v>2240.6775546360918</v>
      </c>
      <c r="V145" s="26">
        <v>2164.7170883029967</v>
      </c>
      <c r="W145" s="26">
        <v>2160.0369327569274</v>
      </c>
      <c r="X145" s="26">
        <v>2221.603107771587</v>
      </c>
      <c r="Y145" s="26">
        <v>2177.0879925713689</v>
      </c>
      <c r="Z145" s="26">
        <v>2198.1014715541251</v>
      </c>
      <c r="AA145" s="26">
        <v>2221.9989437475278</v>
      </c>
      <c r="AB145" s="26">
        <v>2266.1538892425019</v>
      </c>
      <c r="AC145" s="26">
        <v>2307.2179157478663</v>
      </c>
      <c r="AD145" s="26">
        <v>2341.5211317108783</v>
      </c>
      <c r="AE145" s="26">
        <v>2409.2594414177729</v>
      </c>
    </row>
    <row r="146" spans="1:31">
      <c r="A146" t="s">
        <v>31</v>
      </c>
      <c r="B146" t="s">
        <v>241</v>
      </c>
      <c r="C146" t="s">
        <v>243</v>
      </c>
      <c r="D146" s="28">
        <f>1000*D145/D137</f>
        <v>116.91867806224238</v>
      </c>
      <c r="E146" s="28">
        <f t="shared" ref="E146" si="246">1000*E145/E137</f>
        <v>98.367296625797749</v>
      </c>
      <c r="F146" s="28">
        <f t="shared" ref="F146" si="247">1000*F145/F137</f>
        <v>60.576333313692423</v>
      </c>
      <c r="G146" s="28">
        <f t="shared" ref="G146" si="248">1000*G145/G137</f>
        <v>62.100029991468944</v>
      </c>
      <c r="H146" s="28">
        <f t="shared" ref="H146" si="249">1000*H145/H137</f>
        <v>66.403028382342583</v>
      </c>
      <c r="I146" s="28">
        <f t="shared" ref="I146" si="250">1000*I145/I137</f>
        <v>62.815254032111525</v>
      </c>
      <c r="J146" s="28">
        <f t="shared" ref="J146" si="251">1000*J145/J137</f>
        <v>60.210072362807104</v>
      </c>
      <c r="K146" s="28">
        <f t="shared" ref="K146" si="252">1000*K145/K137</f>
        <v>56.559577917853851</v>
      </c>
      <c r="L146" s="28">
        <f t="shared" ref="L146" si="253">1000*L145/L137</f>
        <v>52.235173371444198</v>
      </c>
      <c r="M146" s="28">
        <f t="shared" ref="M146" si="254">1000*M145/M137</f>
        <v>48.545543273671008</v>
      </c>
      <c r="N146" s="28">
        <f t="shared" ref="N146" si="255">1000*N145/N137</f>
        <v>45.318592724969413</v>
      </c>
      <c r="O146" s="28">
        <f t="shared" ref="O146" si="256">1000*O145/O137</f>
        <v>43.629564851758857</v>
      </c>
      <c r="P146" s="28">
        <f t="shared" ref="P146" si="257">1000*P145/P137</f>
        <v>42.291654981230678</v>
      </c>
      <c r="Q146" s="28">
        <f t="shared" ref="Q146" si="258">1000*Q145/Q137</f>
        <v>41.100556389947251</v>
      </c>
      <c r="R146" s="28">
        <f t="shared" ref="R146" si="259">1000*R145/R137</f>
        <v>41.645622615087788</v>
      </c>
      <c r="S146" s="28">
        <f t="shared" ref="S146" si="260">1000*S145/S137</f>
        <v>42.361000726276792</v>
      </c>
      <c r="T146" s="28">
        <f t="shared" ref="T146" si="261">1000*T145/T137</f>
        <v>41.391917913732307</v>
      </c>
      <c r="U146" s="28">
        <f t="shared" ref="U146" si="262">1000*U145/U137</f>
        <v>40.492074115121447</v>
      </c>
      <c r="V146" s="28">
        <f t="shared" ref="V146" si="263">1000*V145/V137</f>
        <v>38.945179201634666</v>
      </c>
      <c r="W146" s="28">
        <f t="shared" ref="W146" si="264">1000*W145/W137</f>
        <v>38.368431984673535</v>
      </c>
      <c r="X146" s="28">
        <f t="shared" ref="X146" si="265">1000*X145/X137</f>
        <v>38.964728161497113</v>
      </c>
      <c r="Y146" s="28">
        <f t="shared" ref="Y146" si="266">1000*Y145/Y137</f>
        <v>37.626798734277088</v>
      </c>
      <c r="Z146" s="28">
        <f t="shared" ref="Z146" si="267">1000*Z145/Z137</f>
        <v>37.611852407823342</v>
      </c>
      <c r="AA146" s="28">
        <f t="shared" ref="AA146" si="268">1000*AA145/AA137</f>
        <v>37.53759533405568</v>
      </c>
      <c r="AB146" s="28">
        <f t="shared" ref="AB146" si="269">1000*AB145/AB137</f>
        <v>37.784160043474401</v>
      </c>
      <c r="AC146" s="28">
        <f t="shared" ref="AC146" si="270">1000*AC145/AC137</f>
        <v>37.900044608597554</v>
      </c>
      <c r="AD146" s="28">
        <f t="shared" ref="AD146" si="271">1000*AD145/AD137</f>
        <v>38.081583664876874</v>
      </c>
      <c r="AE146" s="28">
        <f t="shared" ref="AE146" si="272">1000*AE145/AE137</f>
        <v>38.706293014715705</v>
      </c>
    </row>
    <row r="147" spans="1:31">
      <c r="A147" t="s">
        <v>31</v>
      </c>
      <c r="B147" t="s">
        <v>244</v>
      </c>
      <c r="C147" t="s">
        <v>246</v>
      </c>
      <c r="D147" s="125">
        <v>104.32600000000001</v>
      </c>
      <c r="E147" s="125">
        <v>102.97800000000001</v>
      </c>
      <c r="F147" s="125">
        <v>44.335999999999999</v>
      </c>
      <c r="G147" s="125">
        <v>58.106000000000002</v>
      </c>
      <c r="H147" s="125">
        <v>62.543999999999997</v>
      </c>
      <c r="I147" s="125">
        <v>68.584000000000003</v>
      </c>
      <c r="J147" s="125">
        <v>76.834000000000003</v>
      </c>
      <c r="K147" s="125">
        <v>78.366</v>
      </c>
      <c r="L147" s="125">
        <v>71.878</v>
      </c>
      <c r="M147" s="125">
        <v>73.938000000000002</v>
      </c>
      <c r="N147" s="125">
        <v>65.77600000000001</v>
      </c>
      <c r="O147" s="125">
        <v>67.527999999999992</v>
      </c>
      <c r="P147" s="125">
        <v>67.938000000000002</v>
      </c>
      <c r="Q147" s="125">
        <v>65.963999999999999</v>
      </c>
      <c r="R147" s="125">
        <v>65.938000000000002</v>
      </c>
      <c r="S147" s="125">
        <v>71.055999999999997</v>
      </c>
      <c r="T147" s="125">
        <v>70.644000000000005</v>
      </c>
      <c r="U147" s="125">
        <v>70.451999999999998</v>
      </c>
      <c r="V147" s="125">
        <v>66.231999999999999</v>
      </c>
      <c r="W147" s="125">
        <v>66.09</v>
      </c>
      <c r="X147" s="125">
        <v>71.64</v>
      </c>
      <c r="Y147" s="125">
        <v>63.57</v>
      </c>
      <c r="Z147" s="125">
        <v>67.347999999999999</v>
      </c>
      <c r="AA147" s="125">
        <v>69.94</v>
      </c>
      <c r="AB147" s="125">
        <v>75.98</v>
      </c>
      <c r="AC147" s="125">
        <v>79.652000000000001</v>
      </c>
      <c r="AD147" s="125">
        <v>84.984000000000009</v>
      </c>
      <c r="AE147" s="125">
        <v>93.164999999999992</v>
      </c>
    </row>
    <row r="148" spans="1:31">
      <c r="A148" t="s">
        <v>31</v>
      </c>
      <c r="B148" t="s">
        <v>244</v>
      </c>
      <c r="C148" t="s">
        <v>247</v>
      </c>
      <c r="D148" s="125">
        <v>141.46</v>
      </c>
      <c r="E148" s="125">
        <v>122.42</v>
      </c>
      <c r="F148" s="125">
        <v>63.79</v>
      </c>
      <c r="G148" s="125">
        <v>75.34</v>
      </c>
      <c r="H148" s="125">
        <v>88.52</v>
      </c>
      <c r="I148" s="125">
        <v>93.72</v>
      </c>
      <c r="J148" s="125">
        <v>103.97</v>
      </c>
      <c r="K148" s="125">
        <v>102.46</v>
      </c>
      <c r="L148" s="125">
        <v>97.86</v>
      </c>
      <c r="M148" s="125">
        <v>102.21</v>
      </c>
      <c r="N148" s="125">
        <v>98.41</v>
      </c>
      <c r="O148" s="125">
        <v>97.31</v>
      </c>
      <c r="P148" s="125">
        <v>98.47</v>
      </c>
      <c r="Q148" s="125">
        <v>97.12</v>
      </c>
      <c r="R148" s="125">
        <v>98.51</v>
      </c>
      <c r="S148" s="125">
        <v>102.44</v>
      </c>
      <c r="T148" s="125">
        <v>104.51</v>
      </c>
      <c r="U148" s="125">
        <v>105</v>
      </c>
      <c r="V148" s="125">
        <v>98.08</v>
      </c>
      <c r="W148" s="125">
        <v>102.08</v>
      </c>
      <c r="X148" s="125">
        <v>107.39</v>
      </c>
      <c r="Y148" s="125">
        <v>104.03</v>
      </c>
      <c r="Z148" s="125">
        <v>110.89</v>
      </c>
      <c r="AA148" s="125">
        <v>113.4</v>
      </c>
      <c r="AB148" s="125">
        <v>117.72</v>
      </c>
      <c r="AC148" s="125">
        <v>123.7</v>
      </c>
      <c r="AD148" s="125">
        <v>128.03</v>
      </c>
      <c r="AE148" s="125">
        <v>138.36500000000001</v>
      </c>
    </row>
    <row r="149" spans="1:31">
      <c r="A149" t="s">
        <v>31</v>
      </c>
      <c r="B149" t="s">
        <v>244</v>
      </c>
      <c r="C149" t="s">
        <v>248</v>
      </c>
      <c r="D149" s="125">
        <v>155.19</v>
      </c>
      <c r="E149" s="125">
        <v>138.66</v>
      </c>
      <c r="F149" s="125">
        <v>80.38</v>
      </c>
      <c r="G149" s="125">
        <v>94.4</v>
      </c>
      <c r="H149" s="125">
        <v>104.93</v>
      </c>
      <c r="I149" s="125">
        <v>108.88</v>
      </c>
      <c r="J149" s="125">
        <v>115.77</v>
      </c>
      <c r="K149" s="125">
        <v>116.29</v>
      </c>
      <c r="L149" s="125">
        <v>110.42</v>
      </c>
      <c r="M149" s="125">
        <v>116.23</v>
      </c>
      <c r="N149" s="125">
        <v>117.95</v>
      </c>
      <c r="O149" s="125">
        <v>118.79</v>
      </c>
      <c r="P149" s="125">
        <v>117.59</v>
      </c>
      <c r="Q149" s="125">
        <v>117.7</v>
      </c>
      <c r="R149" s="125">
        <v>121.23</v>
      </c>
      <c r="S149" s="125">
        <v>127.95</v>
      </c>
      <c r="T149" s="125">
        <v>130</v>
      </c>
      <c r="U149" s="125">
        <v>127.14</v>
      </c>
      <c r="V149" s="125">
        <v>124.05</v>
      </c>
      <c r="W149" s="125">
        <v>128.78</v>
      </c>
      <c r="X149" s="125">
        <v>132.36000000000001</v>
      </c>
      <c r="Y149" s="125">
        <v>131.9</v>
      </c>
      <c r="Z149" s="125">
        <v>136.75</v>
      </c>
      <c r="AA149" s="125">
        <v>139.62</v>
      </c>
      <c r="AB149" s="125">
        <v>145.07</v>
      </c>
      <c r="AC149" s="125">
        <v>147.54</v>
      </c>
      <c r="AD149" s="125">
        <v>154.04</v>
      </c>
      <c r="AE149" s="125">
        <v>164.24</v>
      </c>
    </row>
    <row r="150" spans="1:31">
      <c r="A150" t="s">
        <v>31</v>
      </c>
      <c r="B150" t="s">
        <v>244</v>
      </c>
      <c r="C150" t="s">
        <v>249</v>
      </c>
      <c r="D150" s="125">
        <v>170.02</v>
      </c>
      <c r="E150" s="125">
        <v>156.97999999999999</v>
      </c>
      <c r="F150" s="125">
        <v>94.54</v>
      </c>
      <c r="G150" s="125">
        <v>104.31</v>
      </c>
      <c r="H150" s="125">
        <v>122.47</v>
      </c>
      <c r="I150" s="125">
        <v>128.11000000000001</v>
      </c>
      <c r="J150" s="125">
        <v>137.28</v>
      </c>
      <c r="K150" s="125">
        <v>137.61000000000001</v>
      </c>
      <c r="L150" s="125">
        <v>132.13</v>
      </c>
      <c r="M150" s="125">
        <v>140.9</v>
      </c>
      <c r="N150" s="125">
        <v>144.71</v>
      </c>
      <c r="O150" s="125">
        <v>144.31</v>
      </c>
      <c r="P150" s="125">
        <v>143.46</v>
      </c>
      <c r="Q150" s="125">
        <v>144.19999999999999</v>
      </c>
      <c r="R150" s="125">
        <v>148.30000000000001</v>
      </c>
      <c r="S150" s="125">
        <v>154.41</v>
      </c>
      <c r="T150" s="125">
        <v>153.9</v>
      </c>
      <c r="U150" s="125">
        <v>155.34</v>
      </c>
      <c r="V150" s="125">
        <v>150.37</v>
      </c>
      <c r="W150" s="125">
        <v>154.66</v>
      </c>
      <c r="X150" s="125">
        <v>163.16999999999999</v>
      </c>
      <c r="Y150" s="125">
        <v>160.75</v>
      </c>
      <c r="Z150" s="125">
        <v>165.55</v>
      </c>
      <c r="AA150" s="125">
        <v>170.29</v>
      </c>
      <c r="AB150" s="125">
        <v>177.48</v>
      </c>
      <c r="AC150" s="125">
        <v>181.77</v>
      </c>
      <c r="AD150" s="125">
        <v>187.41</v>
      </c>
      <c r="AE150" s="125">
        <v>197.04500000000002</v>
      </c>
    </row>
    <row r="151" spans="1:31">
      <c r="A151" t="s">
        <v>31</v>
      </c>
      <c r="B151" t="s">
        <v>244</v>
      </c>
      <c r="C151" t="s">
        <v>250</v>
      </c>
      <c r="D151" s="125">
        <v>186.334</v>
      </c>
      <c r="E151" s="125">
        <v>186.32999999999993</v>
      </c>
      <c r="F151" s="125">
        <v>127.72199999999998</v>
      </c>
      <c r="G151" s="125">
        <v>135.15199999999999</v>
      </c>
      <c r="H151" s="125">
        <v>153.67400000000001</v>
      </c>
      <c r="I151" s="125">
        <v>159.94599999999997</v>
      </c>
      <c r="J151" s="125">
        <v>165.85999999999996</v>
      </c>
      <c r="K151" s="125">
        <v>166.49599999999995</v>
      </c>
      <c r="L151" s="125">
        <v>164.48999999999995</v>
      </c>
      <c r="M151" s="125">
        <v>170.48000000000002</v>
      </c>
      <c r="N151" s="125">
        <v>171.78</v>
      </c>
      <c r="O151" s="125">
        <v>176.95599999999999</v>
      </c>
      <c r="P151" s="125">
        <v>177.59599999999998</v>
      </c>
      <c r="Q151" s="125">
        <v>178.22399999999999</v>
      </c>
      <c r="R151" s="125">
        <v>185.59199999999998</v>
      </c>
      <c r="S151" s="125">
        <v>191.40199999999999</v>
      </c>
      <c r="T151" s="125">
        <v>193.29999999999998</v>
      </c>
      <c r="U151" s="125">
        <v>191.48199999999994</v>
      </c>
      <c r="V151" s="125">
        <v>191.506</v>
      </c>
      <c r="W151" s="125">
        <v>192.94999999999996</v>
      </c>
      <c r="X151" s="125">
        <v>199.94999999999996</v>
      </c>
      <c r="Y151" s="125">
        <v>204.71799999999996</v>
      </c>
      <c r="Z151" s="125">
        <v>210.536</v>
      </c>
      <c r="AA151" s="125">
        <v>211.74399999999994</v>
      </c>
      <c r="AB151" s="125">
        <v>216.51599999999991</v>
      </c>
      <c r="AC151" s="125">
        <v>223.58199999999994</v>
      </c>
      <c r="AD151" s="125">
        <v>230.4799999999999</v>
      </c>
      <c r="AE151" s="125">
        <v>242.405</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8E1A-AA73-49FC-8C5B-16C2952C5C2E}">
  <sheetPr>
    <tabColor theme="8" tint="0.79998168889431442"/>
  </sheetPr>
  <dimension ref="B2:AF82"/>
  <sheetViews>
    <sheetView zoomScale="90" zoomScaleNormal="90" workbookViewId="0"/>
  </sheetViews>
  <sheetFormatPr defaultRowHeight="15"/>
  <cols>
    <col min="2" max="2" width="42.7109375" bestFit="1" customWidth="1"/>
  </cols>
  <sheetData>
    <row r="2" spans="2:32">
      <c r="E2">
        <v>2023</v>
      </c>
      <c r="F2">
        <v>2024</v>
      </c>
      <c r="G2">
        <v>2025</v>
      </c>
      <c r="H2">
        <v>2026</v>
      </c>
      <c r="I2">
        <v>2027</v>
      </c>
      <c r="J2">
        <v>2028</v>
      </c>
      <c r="K2">
        <v>2029</v>
      </c>
      <c r="L2">
        <v>2030</v>
      </c>
      <c r="M2">
        <v>2031</v>
      </c>
      <c r="N2">
        <v>2032</v>
      </c>
      <c r="O2">
        <v>2033</v>
      </c>
      <c r="P2">
        <v>2034</v>
      </c>
      <c r="Q2">
        <v>2035</v>
      </c>
      <c r="R2">
        <v>2036</v>
      </c>
      <c r="S2">
        <v>2037</v>
      </c>
      <c r="T2">
        <v>2038</v>
      </c>
      <c r="U2">
        <v>2039</v>
      </c>
      <c r="V2">
        <v>2040</v>
      </c>
      <c r="W2">
        <v>2041</v>
      </c>
      <c r="X2">
        <v>2042</v>
      </c>
      <c r="Y2">
        <v>2043</v>
      </c>
      <c r="Z2">
        <v>2044</v>
      </c>
      <c r="AA2">
        <v>2045</v>
      </c>
      <c r="AB2">
        <v>2046</v>
      </c>
      <c r="AC2">
        <v>2047</v>
      </c>
      <c r="AD2">
        <v>2048</v>
      </c>
      <c r="AE2">
        <v>2049</v>
      </c>
      <c r="AF2">
        <v>2050</v>
      </c>
    </row>
    <row r="4" spans="2:32">
      <c r="B4" s="70" t="s">
        <v>253</v>
      </c>
    </row>
    <row r="6" spans="2:32">
      <c r="B6" t="str" cm="1">
        <f t="array" ref="B6:AF11">_xlfn._xlws.FILTER('Raw data'!$A$2:$AE$151,('Raw data'!$C$2:$C$151="Total")*('Raw data'!$B$2:$B$151="generation by type (GWh)"))</f>
        <v>The reference scenario</v>
      </c>
      <c r="C6" t="str">
        <v>Generation by type (GWh)</v>
      </c>
      <c r="D6" t="str">
        <v>Total</v>
      </c>
      <c r="E6">
        <v>3516.3955953763434</v>
      </c>
      <c r="F6">
        <v>43545.092249462374</v>
      </c>
      <c r="G6">
        <v>43982.662323548393</v>
      </c>
      <c r="H6">
        <v>44141.61169107529</v>
      </c>
      <c r="I6">
        <v>44565.255465268805</v>
      </c>
      <c r="J6">
        <v>45157.517234838706</v>
      </c>
      <c r="K6">
        <v>45209.654540215059</v>
      </c>
      <c r="L6">
        <v>45709.118429677379</v>
      </c>
      <c r="M6">
        <v>46232.818909569884</v>
      </c>
      <c r="N6">
        <v>46917.45734688174</v>
      </c>
      <c r="O6">
        <v>47408.938407634392</v>
      </c>
      <c r="P6">
        <v>48057.056390107522</v>
      </c>
      <c r="Q6">
        <v>48761.211252150541</v>
      </c>
      <c r="R6">
        <v>49690.198654516142</v>
      </c>
      <c r="S6">
        <v>50363.549866559159</v>
      </c>
      <c r="T6">
        <v>51066.88554258064</v>
      </c>
      <c r="U6">
        <v>51414.896319032254</v>
      </c>
      <c r="V6">
        <v>52223.757713010775</v>
      </c>
      <c r="W6">
        <v>52811.481488387086</v>
      </c>
      <c r="X6">
        <v>53537.236303655918</v>
      </c>
      <c r="Y6">
        <v>54168.080610107521</v>
      </c>
      <c r="Z6">
        <v>54860.695228172044</v>
      </c>
      <c r="AA6">
        <v>55318.357007741935</v>
      </c>
      <c r="AB6">
        <v>55889.195964408616</v>
      </c>
      <c r="AC6">
        <v>56474.413156989249</v>
      </c>
      <c r="AD6">
        <v>57133.224528494648</v>
      </c>
      <c r="AE6">
        <v>57454.626249032277</v>
      </c>
      <c r="AF6">
        <v>57938.655427741935</v>
      </c>
    </row>
    <row r="7" spans="2:32">
      <c r="B7" t="str">
        <v>EB4 demonstration path</v>
      </c>
      <c r="C7" t="str">
        <v>Generation by type (GWh)</v>
      </c>
      <c r="D7" t="str">
        <v>Total</v>
      </c>
      <c r="E7">
        <v>3506.4758981720438</v>
      </c>
      <c r="F7">
        <v>44150.897358602146</v>
      </c>
      <c r="G7">
        <v>45063.627941290331</v>
      </c>
      <c r="H7">
        <v>46361.750776666689</v>
      </c>
      <c r="I7">
        <v>47779.529900860201</v>
      </c>
      <c r="J7">
        <v>49042.06938892472</v>
      </c>
      <c r="K7">
        <v>50706.730735376339</v>
      </c>
      <c r="L7">
        <v>52090.453752043017</v>
      </c>
      <c r="M7">
        <v>52568.798055376355</v>
      </c>
      <c r="N7">
        <v>53549.648872258069</v>
      </c>
      <c r="O7">
        <v>54257.878564946222</v>
      </c>
      <c r="P7">
        <v>55117.544371075252</v>
      </c>
      <c r="Q7">
        <v>55961.71250967744</v>
      </c>
      <c r="R7">
        <v>56977.316379784927</v>
      </c>
      <c r="S7">
        <v>57639.134165053787</v>
      </c>
      <c r="T7">
        <v>58431.546878279551</v>
      </c>
      <c r="U7">
        <v>59211.855936451597</v>
      </c>
      <c r="V7">
        <v>60088.597574516105</v>
      </c>
      <c r="W7">
        <v>60294.982250645175</v>
      </c>
      <c r="X7">
        <v>61001.098593548391</v>
      </c>
      <c r="Y7">
        <v>61748.271570215067</v>
      </c>
      <c r="Z7">
        <v>62647.536273225829</v>
      </c>
      <c r="AA7">
        <v>63251.436450967689</v>
      </c>
      <c r="AB7">
        <v>63991.027202688172</v>
      </c>
      <c r="AC7">
        <v>64706.92524645161</v>
      </c>
      <c r="AD7">
        <v>65663.671866451637</v>
      </c>
      <c r="AE7">
        <v>66255.147583978513</v>
      </c>
      <c r="AF7">
        <v>67019.07917182798</v>
      </c>
    </row>
    <row r="8" spans="2:32">
      <c r="B8" t="str">
        <v>EB4 demonstration path sensitivity - low carbon price</v>
      </c>
      <c r="C8" t="str">
        <v>Generation by type (GWh)</v>
      </c>
      <c r="D8" t="str">
        <v>Total</v>
      </c>
      <c r="E8">
        <v>3506.4922573118279</v>
      </c>
      <c r="F8">
        <v>44144.547959677417</v>
      </c>
      <c r="G8">
        <v>45034.959939784945</v>
      </c>
      <c r="H8">
        <v>46311.694960752706</v>
      </c>
      <c r="I8">
        <v>47721.652292580642</v>
      </c>
      <c r="J8">
        <v>49070.186705913969</v>
      </c>
      <c r="K8">
        <v>50716.063859354836</v>
      </c>
      <c r="L8">
        <v>52089.064652365596</v>
      </c>
      <c r="M8">
        <v>52555.198113440849</v>
      </c>
      <c r="N8">
        <v>53557.550664086019</v>
      </c>
      <c r="O8">
        <v>54308.330318387118</v>
      </c>
      <c r="P8">
        <v>55224.444654408588</v>
      </c>
      <c r="Q8">
        <v>56045.807575161307</v>
      </c>
      <c r="R8">
        <v>57043.778278817175</v>
      </c>
      <c r="S8">
        <v>57672.906462688181</v>
      </c>
      <c r="T8">
        <v>58452.697599139778</v>
      </c>
      <c r="U8">
        <v>59222.686164731174</v>
      </c>
      <c r="V8">
        <v>60130.497317096779</v>
      </c>
      <c r="W8">
        <v>60371.508304731185</v>
      </c>
      <c r="X8">
        <v>61106.840418172047</v>
      </c>
      <c r="Y8">
        <v>61796.903309354813</v>
      </c>
      <c r="Z8">
        <v>62708.159787526856</v>
      </c>
      <c r="AA8">
        <v>63298.841897311831</v>
      </c>
      <c r="AB8">
        <v>64075.473723333336</v>
      </c>
      <c r="AC8">
        <v>64802.636661935539</v>
      </c>
      <c r="AD8">
        <v>65744.862645053741</v>
      </c>
      <c r="AE8">
        <v>66333.12317344085</v>
      </c>
      <c r="AF8">
        <v>67086.264544408623</v>
      </c>
    </row>
    <row r="9" spans="2:32">
      <c r="B9" t="str">
        <v>EB4 demonstration path sensitivity - high gas price</v>
      </c>
      <c r="C9" t="str">
        <v>Generation by type (GWh)</v>
      </c>
      <c r="D9" t="str">
        <v>Total</v>
      </c>
      <c r="E9">
        <v>3506.4929999999999</v>
      </c>
      <c r="F9">
        <v>44149.39</v>
      </c>
      <c r="G9">
        <v>45063.11</v>
      </c>
      <c r="H9">
        <v>46348.35</v>
      </c>
      <c r="I9">
        <v>47752.12</v>
      </c>
      <c r="J9">
        <v>49055.18</v>
      </c>
      <c r="K9">
        <v>50688.68</v>
      </c>
      <c r="L9">
        <v>52074.53</v>
      </c>
      <c r="M9">
        <v>52555.4</v>
      </c>
      <c r="N9">
        <v>53517.18</v>
      </c>
      <c r="O9">
        <v>54276.3</v>
      </c>
      <c r="P9">
        <v>55137.89</v>
      </c>
      <c r="Q9">
        <v>55958.89</v>
      </c>
      <c r="R9">
        <v>56966.11</v>
      </c>
      <c r="S9">
        <v>57606.21</v>
      </c>
      <c r="T9">
        <v>58397.32</v>
      </c>
      <c r="U9">
        <v>59206.59</v>
      </c>
      <c r="V9">
        <v>60056.75</v>
      </c>
      <c r="W9">
        <v>60315.96</v>
      </c>
      <c r="X9">
        <v>61003.41</v>
      </c>
      <c r="Y9">
        <v>61733.279999999999</v>
      </c>
      <c r="Z9">
        <v>62597.89</v>
      </c>
      <c r="AA9">
        <v>63191.76</v>
      </c>
      <c r="AB9">
        <v>63914.720000000001</v>
      </c>
      <c r="AC9">
        <v>64683.61</v>
      </c>
      <c r="AD9">
        <v>65619.86</v>
      </c>
      <c r="AE9">
        <v>66226.509999999995</v>
      </c>
      <c r="AF9">
        <v>66946.880000000005</v>
      </c>
    </row>
    <row r="10" spans="2:32">
      <c r="B10" t="str">
        <v>EB4 demonstration path sensitivity - low gas price</v>
      </c>
      <c r="C10" t="str">
        <v>Generation by type (GWh)</v>
      </c>
      <c r="D10" t="str">
        <v>Total</v>
      </c>
      <c r="E10">
        <v>3506.9935560215058</v>
      </c>
      <c r="F10">
        <v>44170.054025483863</v>
      </c>
      <c r="G10">
        <v>45116.440701290318</v>
      </c>
      <c r="H10">
        <v>46403.555959462385</v>
      </c>
      <c r="I10">
        <v>47778.847189139786</v>
      </c>
      <c r="J10">
        <v>49064.941852365584</v>
      </c>
      <c r="K10">
        <v>50676.796680752668</v>
      </c>
      <c r="L10">
        <v>52043.962832473102</v>
      </c>
      <c r="M10">
        <v>52549.251174838697</v>
      </c>
      <c r="N10">
        <v>53556.532024408611</v>
      </c>
      <c r="O10">
        <v>54280.091422688187</v>
      </c>
      <c r="P10">
        <v>55143.069801720434</v>
      </c>
      <c r="Q10">
        <v>55986.914051182794</v>
      </c>
      <c r="R10">
        <v>56993.274819999984</v>
      </c>
      <c r="S10">
        <v>57648.946276129049</v>
      </c>
      <c r="T10">
        <v>58470.855350322585</v>
      </c>
      <c r="U10">
        <v>59263.372942580609</v>
      </c>
      <c r="V10">
        <v>60104.487770215055</v>
      </c>
      <c r="W10">
        <v>60315.606646021515</v>
      </c>
      <c r="X10">
        <v>60992.111250967755</v>
      </c>
      <c r="Y10">
        <v>61738.070580967746</v>
      </c>
      <c r="Z10">
        <v>62635.045641935481</v>
      </c>
      <c r="AA10">
        <v>63232.546046881696</v>
      </c>
      <c r="AB10">
        <v>63975.039071505344</v>
      </c>
      <c r="AC10">
        <v>64696.742845053763</v>
      </c>
      <c r="AD10">
        <v>65681.739372473108</v>
      </c>
      <c r="AE10">
        <v>66284.657893225813</v>
      </c>
      <c r="AF10">
        <v>67049.72164526883</v>
      </c>
    </row>
    <row r="11" spans="2:32">
      <c r="B11" t="str">
        <v>EB4 demonstration path sensitivity - Tiwai exit</v>
      </c>
      <c r="C11" t="str">
        <v>Generation by type (GWh)</v>
      </c>
      <c r="D11" t="str">
        <v>Total</v>
      </c>
      <c r="E11">
        <v>3505.0868940860214</v>
      </c>
      <c r="F11">
        <v>44173.461498817196</v>
      </c>
      <c r="G11">
        <v>40444.039868279586</v>
      </c>
      <c r="H11">
        <v>41773.55581688173</v>
      </c>
      <c r="I11">
        <v>43090.475997204296</v>
      </c>
      <c r="J11">
        <v>44252.670344408609</v>
      </c>
      <c r="K11">
        <v>45843.834727096757</v>
      </c>
      <c r="L11">
        <v>47173.773008602147</v>
      </c>
      <c r="M11">
        <v>47569.723293870971</v>
      </c>
      <c r="N11">
        <v>48524.977654193535</v>
      </c>
      <c r="O11">
        <v>49259.655543118279</v>
      </c>
      <c r="P11">
        <v>50126.291144408606</v>
      </c>
      <c r="Q11">
        <v>50951.724156774231</v>
      </c>
      <c r="R11">
        <v>52003.968156236551</v>
      </c>
      <c r="S11">
        <v>52699.654724516156</v>
      </c>
      <c r="T11">
        <v>53553.263526666633</v>
      </c>
      <c r="U11">
        <v>54404.04837075268</v>
      </c>
      <c r="V11">
        <v>55336.201061612905</v>
      </c>
      <c r="W11">
        <v>55583.698231182767</v>
      </c>
      <c r="X11">
        <v>56297.242838064507</v>
      </c>
      <c r="Y11">
        <v>57015.747641397844</v>
      </c>
      <c r="Z11">
        <v>57860.037680752663</v>
      </c>
      <c r="AA11">
        <v>58441.723308924709</v>
      </c>
      <c r="AB11">
        <v>59193.960720537609</v>
      </c>
      <c r="AC11">
        <v>59976.293945268822</v>
      </c>
      <c r="AD11">
        <v>60876.390504946226</v>
      </c>
      <c r="AE11">
        <v>61486.968407526932</v>
      </c>
      <c r="AF11">
        <v>62244.644314086057</v>
      </c>
    </row>
    <row r="22" spans="2:32">
      <c r="B22" s="70" t="s">
        <v>254</v>
      </c>
    </row>
    <row r="24" spans="2:32">
      <c r="B24" t="str" cm="1">
        <f t="array" ref="B24:AF29">_xlfn._xlws.FILTER('Raw data'!$A$2:$AE$151,('Raw data'!$C$2:$C$151="Total")*('Raw data'!$B$2:$B$151="Installed capacity (MW)"))</f>
        <v>The reference scenario</v>
      </c>
      <c r="C24" t="str">
        <v>Installed Capacity (MW)</v>
      </c>
      <c r="D24" t="str">
        <v>Total</v>
      </c>
      <c r="E24">
        <v>43</v>
      </c>
      <c r="F24">
        <v>484.4</v>
      </c>
      <c r="G24">
        <v>805.4</v>
      </c>
      <c r="H24">
        <v>1339.4</v>
      </c>
      <c r="I24">
        <v>1674.4</v>
      </c>
      <c r="J24">
        <v>1824.4</v>
      </c>
      <c r="K24">
        <v>2171.4</v>
      </c>
      <c r="L24">
        <v>2546.4</v>
      </c>
      <c r="M24">
        <v>2581.4</v>
      </c>
      <c r="N24">
        <v>2798.4</v>
      </c>
      <c r="O24">
        <v>3026.4</v>
      </c>
      <c r="P24">
        <v>3234.4</v>
      </c>
      <c r="Q24">
        <v>3513.7</v>
      </c>
      <c r="R24">
        <v>3762.7</v>
      </c>
      <c r="S24">
        <v>4006.7</v>
      </c>
      <c r="T24">
        <v>4090.7</v>
      </c>
      <c r="U24">
        <v>4339.7</v>
      </c>
      <c r="V24">
        <v>4448.1000000000004</v>
      </c>
      <c r="W24">
        <v>4663.1000000000004</v>
      </c>
      <c r="X24">
        <v>4793.1000000000004</v>
      </c>
      <c r="Y24">
        <v>5129.1000000000004</v>
      </c>
      <c r="Z24">
        <v>5579.1</v>
      </c>
      <c r="AA24">
        <v>5745.1</v>
      </c>
      <c r="AB24">
        <v>5870.1</v>
      </c>
      <c r="AC24">
        <v>6020.1</v>
      </c>
      <c r="AD24">
        <v>6315.1</v>
      </c>
      <c r="AE24">
        <v>6445.1</v>
      </c>
      <c r="AF24">
        <v>6765.1</v>
      </c>
    </row>
    <row r="25" spans="2:32">
      <c r="B25" t="str">
        <v>EB4 demonstration path</v>
      </c>
      <c r="C25" t="str">
        <v>Installed Capacity (MW)</v>
      </c>
      <c r="D25" t="str">
        <v>Total</v>
      </c>
      <c r="E25">
        <v>43</v>
      </c>
      <c r="F25">
        <v>484.4</v>
      </c>
      <c r="G25">
        <v>805.4</v>
      </c>
      <c r="H25">
        <v>1432.4</v>
      </c>
      <c r="I25">
        <v>2021.4</v>
      </c>
      <c r="J25">
        <v>2724.7</v>
      </c>
      <c r="K25">
        <v>3312.7</v>
      </c>
      <c r="L25">
        <v>3698.7</v>
      </c>
      <c r="M25">
        <v>3698.7</v>
      </c>
      <c r="N25">
        <v>4224.7</v>
      </c>
      <c r="O25">
        <v>4509.7</v>
      </c>
      <c r="P25">
        <v>4879.7000000000007</v>
      </c>
      <c r="Q25">
        <v>5223.7000000000007</v>
      </c>
      <c r="R25">
        <v>5614.7000000000007</v>
      </c>
      <c r="S25">
        <v>6144.7000000000007</v>
      </c>
      <c r="T25">
        <v>6345.2000000000007</v>
      </c>
      <c r="U25">
        <v>6445.2000000000007</v>
      </c>
      <c r="V25">
        <v>6645.2000000000007</v>
      </c>
      <c r="W25">
        <v>6920.2000000000007</v>
      </c>
      <c r="X25">
        <v>7020.2</v>
      </c>
      <c r="Y25">
        <v>7120.2</v>
      </c>
      <c r="Z25">
        <v>7370.2000000000007</v>
      </c>
      <c r="AA25">
        <v>7470.2000000000007</v>
      </c>
      <c r="AB25">
        <v>7720.2000000000007</v>
      </c>
      <c r="AC25">
        <v>7867.2000000000007</v>
      </c>
      <c r="AD25">
        <v>8104.2000000000007</v>
      </c>
      <c r="AE25">
        <v>8578.2000000000007</v>
      </c>
      <c r="AF25">
        <v>8953.2000000000007</v>
      </c>
    </row>
    <row r="26" spans="2:32">
      <c r="B26" t="str">
        <v>EB4 demonstration path sensitivity - low carbon price</v>
      </c>
      <c r="C26" t="str">
        <v>Installed Capacity (MW)</v>
      </c>
      <c r="D26" t="str">
        <v>Total</v>
      </c>
      <c r="E26">
        <v>43</v>
      </c>
      <c r="F26">
        <v>484.4</v>
      </c>
      <c r="G26">
        <v>905.4</v>
      </c>
      <c r="H26">
        <v>1532.4</v>
      </c>
      <c r="I26">
        <v>2422.6999999999998</v>
      </c>
      <c r="J26">
        <v>2884.7</v>
      </c>
      <c r="K26">
        <v>3194.7</v>
      </c>
      <c r="L26">
        <v>3480.7</v>
      </c>
      <c r="M26">
        <v>3580.7</v>
      </c>
      <c r="N26">
        <v>4052.7</v>
      </c>
      <c r="O26">
        <v>4112.7</v>
      </c>
      <c r="P26">
        <v>4359.7</v>
      </c>
      <c r="Q26">
        <v>4717.7000000000007</v>
      </c>
      <c r="R26">
        <v>4951.7000000000007</v>
      </c>
      <c r="S26">
        <v>5263.7000000000007</v>
      </c>
      <c r="T26">
        <v>5472.1</v>
      </c>
      <c r="U26">
        <v>5727.1</v>
      </c>
      <c r="V26">
        <v>5977.1</v>
      </c>
      <c r="W26">
        <v>6127.1</v>
      </c>
      <c r="X26">
        <v>6327.1</v>
      </c>
      <c r="Y26">
        <v>6427.1</v>
      </c>
      <c r="Z26">
        <v>6427.1</v>
      </c>
      <c r="AA26">
        <v>6527.1</v>
      </c>
      <c r="AB26">
        <v>6774.1</v>
      </c>
      <c r="AC26">
        <v>7094.1</v>
      </c>
      <c r="AD26">
        <v>7359.6</v>
      </c>
      <c r="AE26">
        <v>7824.6</v>
      </c>
      <c r="AF26">
        <v>8254.6</v>
      </c>
    </row>
    <row r="27" spans="2:32">
      <c r="B27" t="str">
        <v>EB4 demonstration path sensitivity - high gas price</v>
      </c>
      <c r="C27" t="str">
        <v>Installed Capacity (MW)</v>
      </c>
      <c r="D27" t="str">
        <v>Total</v>
      </c>
      <c r="E27">
        <v>43</v>
      </c>
      <c r="F27">
        <v>484.4</v>
      </c>
      <c r="G27">
        <v>1055.4000000000001</v>
      </c>
      <c r="H27">
        <v>1532.4</v>
      </c>
      <c r="I27">
        <v>2386.4</v>
      </c>
      <c r="J27">
        <v>2909.7</v>
      </c>
      <c r="K27">
        <v>3273.7</v>
      </c>
      <c r="L27">
        <v>3741.7</v>
      </c>
      <c r="M27">
        <v>3891.7</v>
      </c>
      <c r="N27">
        <v>4201.7</v>
      </c>
      <c r="O27">
        <v>4598.7</v>
      </c>
      <c r="P27">
        <v>4906.7000000000007</v>
      </c>
      <c r="Q27">
        <v>5344.7000000000007</v>
      </c>
      <c r="R27">
        <v>5658.7000000000007</v>
      </c>
      <c r="S27">
        <v>6267.1</v>
      </c>
      <c r="T27">
        <v>6267.1</v>
      </c>
      <c r="U27">
        <v>6447.1</v>
      </c>
      <c r="V27">
        <v>6747.6</v>
      </c>
      <c r="W27">
        <v>6747.6</v>
      </c>
      <c r="X27">
        <v>7022.6</v>
      </c>
      <c r="Y27">
        <v>7272.6</v>
      </c>
      <c r="Z27">
        <v>7447.6</v>
      </c>
      <c r="AA27">
        <v>7547.6</v>
      </c>
      <c r="AB27">
        <v>7990.6</v>
      </c>
      <c r="AC27">
        <v>8284.6</v>
      </c>
      <c r="AD27">
        <v>8384.6</v>
      </c>
      <c r="AE27">
        <v>8621.6</v>
      </c>
      <c r="AF27">
        <v>8956.6</v>
      </c>
    </row>
    <row r="28" spans="2:32">
      <c r="B28" t="str">
        <v>EB4 demonstration path sensitivity - low gas price</v>
      </c>
      <c r="C28" t="str">
        <v>Installed Capacity (MW)</v>
      </c>
      <c r="D28" t="str">
        <v>Total</v>
      </c>
      <c r="E28">
        <v>43</v>
      </c>
      <c r="F28">
        <v>484.4</v>
      </c>
      <c r="G28">
        <v>805.4</v>
      </c>
      <c r="H28">
        <v>1432.4</v>
      </c>
      <c r="I28">
        <v>2271.4</v>
      </c>
      <c r="J28">
        <v>2693.4</v>
      </c>
      <c r="K28">
        <v>3094.7</v>
      </c>
      <c r="L28">
        <v>3280.7</v>
      </c>
      <c r="M28">
        <v>3380.7</v>
      </c>
      <c r="N28">
        <v>4006.7</v>
      </c>
      <c r="O28">
        <v>4451.7</v>
      </c>
      <c r="P28">
        <v>4771.7</v>
      </c>
      <c r="Q28">
        <v>4979.7000000000007</v>
      </c>
      <c r="R28">
        <v>5398.7000000000007</v>
      </c>
      <c r="S28">
        <v>5648.7000000000007</v>
      </c>
      <c r="T28">
        <v>6047.1</v>
      </c>
      <c r="U28">
        <v>6177.1</v>
      </c>
      <c r="V28">
        <v>6397.6</v>
      </c>
      <c r="W28">
        <v>6547.6</v>
      </c>
      <c r="X28">
        <v>6647.6</v>
      </c>
      <c r="Y28">
        <v>6772.6</v>
      </c>
      <c r="Z28">
        <v>6872.6</v>
      </c>
      <c r="AA28">
        <v>7269.6</v>
      </c>
      <c r="AB28">
        <v>7269.6</v>
      </c>
      <c r="AC28">
        <v>7696.6</v>
      </c>
      <c r="AD28">
        <v>7890.6</v>
      </c>
      <c r="AE28">
        <v>8466.6</v>
      </c>
      <c r="AF28">
        <v>8566.6</v>
      </c>
    </row>
    <row r="29" spans="2:32">
      <c r="B29" t="str">
        <v>EB4 demonstration path sensitivity - Tiwai exit</v>
      </c>
      <c r="C29" t="str">
        <v>Installed Capacity (MW)</v>
      </c>
      <c r="D29" t="str">
        <v>Total</v>
      </c>
      <c r="E29">
        <v>43</v>
      </c>
      <c r="F29">
        <v>484.4</v>
      </c>
      <c r="G29">
        <v>484.4</v>
      </c>
      <c r="H29">
        <v>556.4</v>
      </c>
      <c r="I29">
        <v>841.4</v>
      </c>
      <c r="J29">
        <v>1456.4</v>
      </c>
      <c r="K29">
        <v>2149.4</v>
      </c>
      <c r="L29">
        <v>2534.4</v>
      </c>
      <c r="M29">
        <v>2935.4</v>
      </c>
      <c r="N29">
        <v>3362.7</v>
      </c>
      <c r="O29">
        <v>3548.7</v>
      </c>
      <c r="P29">
        <v>3708.7</v>
      </c>
      <c r="Q29">
        <v>4008.7</v>
      </c>
      <c r="R29">
        <v>4192.7</v>
      </c>
      <c r="S29">
        <v>4633.7</v>
      </c>
      <c r="T29">
        <v>4833.7</v>
      </c>
      <c r="U29">
        <v>5012.6000000000004</v>
      </c>
      <c r="V29">
        <v>5262.6</v>
      </c>
      <c r="W29">
        <v>5262.6</v>
      </c>
      <c r="X29">
        <v>5427.6</v>
      </c>
      <c r="Y29">
        <v>5742.6</v>
      </c>
      <c r="Z29">
        <v>5867.6</v>
      </c>
      <c r="AA29">
        <v>6164.6</v>
      </c>
      <c r="AB29">
        <v>6487.6</v>
      </c>
      <c r="AC29">
        <v>6747.6</v>
      </c>
      <c r="AD29">
        <v>7247.6</v>
      </c>
      <c r="AE29">
        <v>7542.6</v>
      </c>
      <c r="AF29">
        <v>7667.6</v>
      </c>
    </row>
    <row r="38" spans="2:2">
      <c r="B38" s="70" t="s">
        <v>255</v>
      </c>
    </row>
    <row r="40" spans="2:2">
      <c r="B40" t="s">
        <v>256</v>
      </c>
    </row>
    <row r="42" spans="2:2">
      <c r="B42" t="e" cm="1" vm="1">
        <f t="array" ref="B42">_xlfn._xlws.FILTER('Raw data'!$A$2:$AE$151,('Raw data'!$C$2:$C$151=B40)*('Raw data'!$B$2:$B$151="Renewable %"))</f>
        <v>#VALUE!</v>
      </c>
    </row>
    <row r="56" spans="2:2">
      <c r="B56" s="71" t="s">
        <v>257</v>
      </c>
    </row>
    <row r="58" spans="2:2">
      <c r="B58" t="s">
        <v>258</v>
      </c>
    </row>
    <row r="60" spans="2:2">
      <c r="B60" t="e" cm="1" vm="1">
        <f t="array" ref="B60">_xlfn._xlws.FILTER('Raw data'!$A$2:$AE$151,('Raw data'!$C$2:$C$151=B58)*('Raw data'!$B$2:$B$151="Emissions"))</f>
        <v>#VALUE!</v>
      </c>
    </row>
    <row r="75" spans="2:32">
      <c r="B75" s="66" t="s">
        <v>259</v>
      </c>
    </row>
    <row r="77" spans="2:32">
      <c r="B77" t="str" cm="1">
        <f t="array" ref="B77:AF82">_xlfn._xlws.FILTER('Raw data'!$A$2:$AE$151,('Raw data'!$C$2:$C$151="Median")*('Raw data'!$B$2:$B$151="Wholesale prices"))</f>
        <v>The reference scenario</v>
      </c>
      <c r="C77" t="str">
        <v>Wholesale prices</v>
      </c>
      <c r="D77" t="str">
        <v>median</v>
      </c>
      <c r="E77">
        <v>151.41</v>
      </c>
      <c r="F77">
        <v>134.22999999999999</v>
      </c>
      <c r="G77">
        <v>130.06</v>
      </c>
      <c r="H77">
        <v>110.85</v>
      </c>
      <c r="I77">
        <v>102.27</v>
      </c>
      <c r="J77">
        <v>105.72</v>
      </c>
      <c r="K77">
        <v>103.07</v>
      </c>
      <c r="L77">
        <v>100.94</v>
      </c>
      <c r="M77">
        <v>103.44</v>
      </c>
      <c r="N77">
        <v>111.53</v>
      </c>
      <c r="O77">
        <v>112.06</v>
      </c>
      <c r="P77">
        <v>114.32</v>
      </c>
      <c r="Q77">
        <v>114.27</v>
      </c>
      <c r="R77">
        <v>114.63</v>
      </c>
      <c r="S77">
        <v>117.64</v>
      </c>
      <c r="T77">
        <v>121.34</v>
      </c>
      <c r="U77">
        <v>119.16</v>
      </c>
      <c r="V77">
        <v>118.15</v>
      </c>
      <c r="W77">
        <v>119.53</v>
      </c>
      <c r="X77">
        <v>121.05</v>
      </c>
      <c r="Y77">
        <v>124.9</v>
      </c>
      <c r="Z77">
        <v>124.26</v>
      </c>
      <c r="AA77">
        <v>125.54</v>
      </c>
      <c r="AB77">
        <v>127.34</v>
      </c>
      <c r="AC77">
        <v>128.1</v>
      </c>
      <c r="AD77">
        <v>131.37</v>
      </c>
      <c r="AE77">
        <v>134.78</v>
      </c>
      <c r="AF77">
        <v>137.33000000000001</v>
      </c>
    </row>
    <row r="78" spans="2:32">
      <c r="B78" t="str">
        <v>EB4 demonstration path</v>
      </c>
      <c r="C78" t="str">
        <v>Wholesale prices</v>
      </c>
      <c r="D78" t="str">
        <v>median</v>
      </c>
      <c r="E78">
        <v>160.16</v>
      </c>
      <c r="F78">
        <v>148.81</v>
      </c>
      <c r="G78">
        <v>154.72</v>
      </c>
      <c r="H78">
        <v>146.4</v>
      </c>
      <c r="I78">
        <v>131.96</v>
      </c>
      <c r="J78">
        <v>119.55</v>
      </c>
      <c r="K78">
        <v>125.22</v>
      </c>
      <c r="L78">
        <v>122.16</v>
      </c>
      <c r="M78">
        <v>119.35</v>
      </c>
      <c r="N78">
        <v>126.42</v>
      </c>
      <c r="O78">
        <v>126.25</v>
      </c>
      <c r="P78">
        <v>128.16999999999999</v>
      </c>
      <c r="Q78">
        <v>128.09</v>
      </c>
      <c r="R78">
        <v>126.56</v>
      </c>
      <c r="S78">
        <v>131.65</v>
      </c>
      <c r="T78">
        <v>136.74</v>
      </c>
      <c r="U78">
        <v>137.19</v>
      </c>
      <c r="V78">
        <v>136.97</v>
      </c>
      <c r="W78">
        <v>135</v>
      </c>
      <c r="X78">
        <v>141.38999999999999</v>
      </c>
      <c r="Y78">
        <v>144.83000000000001</v>
      </c>
      <c r="Z78">
        <v>147.84</v>
      </c>
      <c r="AA78">
        <v>150.56</v>
      </c>
      <c r="AB78">
        <v>151.31</v>
      </c>
      <c r="AC78">
        <v>157.61000000000001</v>
      </c>
      <c r="AD78">
        <v>161.29</v>
      </c>
      <c r="AE78">
        <v>167.04</v>
      </c>
      <c r="AF78">
        <v>168.23</v>
      </c>
    </row>
    <row r="79" spans="2:32">
      <c r="B79" t="str">
        <v>EB4 demonstration path sensitivity - low carbon price</v>
      </c>
      <c r="C79" t="str">
        <v>Wholesale prices</v>
      </c>
      <c r="D79" t="str">
        <v>median</v>
      </c>
      <c r="E79">
        <v>167.91</v>
      </c>
      <c r="F79">
        <v>155.94999999999999</v>
      </c>
      <c r="G79">
        <v>161.84</v>
      </c>
      <c r="H79">
        <v>156.68</v>
      </c>
      <c r="I79">
        <v>138.38</v>
      </c>
      <c r="J79">
        <v>116.32</v>
      </c>
      <c r="K79">
        <v>126.12</v>
      </c>
      <c r="L79">
        <v>123.3</v>
      </c>
      <c r="M79">
        <v>117.47</v>
      </c>
      <c r="N79">
        <v>124.74</v>
      </c>
      <c r="O79">
        <v>126.38</v>
      </c>
      <c r="P79">
        <v>127.56</v>
      </c>
      <c r="Q79">
        <v>128.11000000000001</v>
      </c>
      <c r="R79">
        <v>122.94</v>
      </c>
      <c r="S79">
        <v>126.85</v>
      </c>
      <c r="T79">
        <v>135.34</v>
      </c>
      <c r="U79">
        <v>135.72</v>
      </c>
      <c r="V79">
        <v>135.83000000000001</v>
      </c>
      <c r="W79">
        <v>133</v>
      </c>
      <c r="X79">
        <v>133.63999999999999</v>
      </c>
      <c r="Y79">
        <v>143.19999999999999</v>
      </c>
      <c r="Z79">
        <v>144.9</v>
      </c>
      <c r="AA79">
        <v>147.87</v>
      </c>
      <c r="AB79">
        <v>149.77000000000001</v>
      </c>
      <c r="AC79">
        <v>148.16999999999999</v>
      </c>
      <c r="AD79">
        <v>152.55000000000001</v>
      </c>
      <c r="AE79">
        <v>156.61000000000001</v>
      </c>
      <c r="AF79">
        <v>163.47999999999999</v>
      </c>
    </row>
    <row r="80" spans="2:32">
      <c r="B80" t="str">
        <v>EB4 demonstration path sensitivity - high gas price</v>
      </c>
      <c r="C80" t="str">
        <v>Wholesale prices</v>
      </c>
      <c r="D80" t="str">
        <v>median</v>
      </c>
      <c r="E80">
        <v>159.80000000000001</v>
      </c>
      <c r="F80">
        <v>149.26</v>
      </c>
      <c r="G80">
        <v>153.36000000000001</v>
      </c>
      <c r="H80">
        <v>149.65</v>
      </c>
      <c r="I80">
        <v>137.34</v>
      </c>
      <c r="J80">
        <v>118.58</v>
      </c>
      <c r="K80">
        <v>127.4</v>
      </c>
      <c r="L80">
        <v>125.85</v>
      </c>
      <c r="M80">
        <v>119.76</v>
      </c>
      <c r="N80">
        <v>128.35</v>
      </c>
      <c r="O80">
        <v>128.96</v>
      </c>
      <c r="P80">
        <v>129.16</v>
      </c>
      <c r="Q80">
        <v>127.48</v>
      </c>
      <c r="R80">
        <v>124.23</v>
      </c>
      <c r="S80">
        <v>130.83000000000001</v>
      </c>
      <c r="T80">
        <v>138.84</v>
      </c>
      <c r="U80">
        <v>142.84</v>
      </c>
      <c r="V80">
        <v>141.29</v>
      </c>
      <c r="W80">
        <v>137.62</v>
      </c>
      <c r="X80">
        <v>141.41999999999999</v>
      </c>
      <c r="Y80">
        <v>146.77000000000001</v>
      </c>
      <c r="Z80">
        <v>149.69999999999999</v>
      </c>
      <c r="AA80">
        <v>151.97999999999999</v>
      </c>
      <c r="AB80">
        <v>157.15</v>
      </c>
      <c r="AC80">
        <v>154.35</v>
      </c>
      <c r="AD80">
        <v>160.79</v>
      </c>
      <c r="AE80">
        <v>167.21</v>
      </c>
      <c r="AF80">
        <v>171.24</v>
      </c>
    </row>
    <row r="81" spans="2:32">
      <c r="B81" t="str">
        <v>EB4 demonstration path sensitivity - low gas price</v>
      </c>
      <c r="C81" t="str">
        <v>Wholesale prices</v>
      </c>
      <c r="D81" t="str">
        <v>median</v>
      </c>
      <c r="E81">
        <v>148.76</v>
      </c>
      <c r="F81">
        <v>132.58000000000001</v>
      </c>
      <c r="G81">
        <v>141.72</v>
      </c>
      <c r="H81">
        <v>142.72</v>
      </c>
      <c r="I81">
        <v>130.43</v>
      </c>
      <c r="J81">
        <v>119.17</v>
      </c>
      <c r="K81">
        <v>127.16</v>
      </c>
      <c r="L81">
        <v>127.64</v>
      </c>
      <c r="M81">
        <v>116.83</v>
      </c>
      <c r="N81">
        <v>126.62</v>
      </c>
      <c r="O81">
        <v>124.06</v>
      </c>
      <c r="P81">
        <v>126.8</v>
      </c>
      <c r="Q81">
        <v>125.57</v>
      </c>
      <c r="R81">
        <v>122.98</v>
      </c>
      <c r="S81">
        <v>129.03</v>
      </c>
      <c r="T81">
        <v>132.25</v>
      </c>
      <c r="U81">
        <v>135.72</v>
      </c>
      <c r="V81">
        <v>135.65</v>
      </c>
      <c r="W81">
        <v>132.05000000000001</v>
      </c>
      <c r="X81">
        <v>140.11000000000001</v>
      </c>
      <c r="Y81">
        <v>141.97999999999999</v>
      </c>
      <c r="Z81">
        <v>143.66999999999999</v>
      </c>
      <c r="AA81">
        <v>145.94999999999999</v>
      </c>
      <c r="AB81">
        <v>149.07</v>
      </c>
      <c r="AC81">
        <v>153.61000000000001</v>
      </c>
      <c r="AD81">
        <v>154.27000000000001</v>
      </c>
      <c r="AE81">
        <v>158.94999999999999</v>
      </c>
      <c r="AF81">
        <v>164.86</v>
      </c>
    </row>
    <row r="82" spans="2:32">
      <c r="B82" t="str">
        <v>EB4 demonstration path sensitivity - Tiwai exit</v>
      </c>
      <c r="C82" t="str">
        <v>Wholesale prices</v>
      </c>
      <c r="D82" t="str">
        <v>median</v>
      </c>
      <c r="E82">
        <v>155.19</v>
      </c>
      <c r="F82">
        <v>138.66</v>
      </c>
      <c r="G82">
        <v>80.38</v>
      </c>
      <c r="H82">
        <v>94.4</v>
      </c>
      <c r="I82">
        <v>104.93</v>
      </c>
      <c r="J82">
        <v>108.88</v>
      </c>
      <c r="K82">
        <v>115.77</v>
      </c>
      <c r="L82">
        <v>116.29</v>
      </c>
      <c r="M82">
        <v>110.42</v>
      </c>
      <c r="N82">
        <v>116.23</v>
      </c>
      <c r="O82">
        <v>117.95</v>
      </c>
      <c r="P82">
        <v>118.79</v>
      </c>
      <c r="Q82">
        <v>117.59</v>
      </c>
      <c r="R82">
        <v>117.7</v>
      </c>
      <c r="S82">
        <v>121.23</v>
      </c>
      <c r="T82">
        <v>127.95</v>
      </c>
      <c r="U82">
        <v>130</v>
      </c>
      <c r="V82">
        <v>127.14</v>
      </c>
      <c r="W82">
        <v>124.05</v>
      </c>
      <c r="X82">
        <v>128.78</v>
      </c>
      <c r="Y82">
        <v>132.36000000000001</v>
      </c>
      <c r="Z82">
        <v>131.9</v>
      </c>
      <c r="AA82">
        <v>136.75</v>
      </c>
      <c r="AB82">
        <v>139.62</v>
      </c>
      <c r="AC82">
        <v>145.07</v>
      </c>
      <c r="AD82">
        <v>147.54</v>
      </c>
      <c r="AE82">
        <v>154.04</v>
      </c>
      <c r="AF82">
        <v>164.24</v>
      </c>
    </row>
  </sheetData>
  <dataValidations count="2">
    <dataValidation type="list" allowBlank="1" showInputMessage="1" showErrorMessage="1" sqref="B40" xr:uid="{1CFC9093-0AD7-40BB-B1D5-DB89BB1247D6}">
      <formula1>select_cogen_inclusive_or_exclusive</formula1>
    </dataValidation>
    <dataValidation type="list" allowBlank="1" showInputMessage="1" showErrorMessage="1" sqref="B58" xr:uid="{AE1E0F7B-351D-46E8-B2CE-59AE490D7E49}">
      <formula1>select_emissions_metric</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0049E-6C1B-4853-852A-6CC9817C0737}">
  <sheetPr>
    <tabColor theme="8" tint="0.79998168889431442"/>
  </sheetPr>
  <dimension ref="B2:C4"/>
  <sheetViews>
    <sheetView workbookViewId="0"/>
  </sheetViews>
  <sheetFormatPr defaultRowHeight="15"/>
  <cols>
    <col min="2" max="2" width="51" bestFit="1" customWidth="1"/>
    <col min="3" max="3" width="25" bestFit="1" customWidth="1"/>
  </cols>
  <sheetData>
    <row r="2" spans="2:3">
      <c r="B2" t="s">
        <v>256</v>
      </c>
      <c r="C2" t="s">
        <v>258</v>
      </c>
    </row>
    <row r="3" spans="2:3">
      <c r="B3" t="str" cm="1">
        <f t="array" ref="B3:B4">_xlfn.UNIQUE('Scenario results'!$D$31:$D$32)</f>
        <v>Excluding cogen</v>
      </c>
      <c r="C3" t="str" cm="1">
        <f t="array" ref="C3:C4">_xlfn.UNIQUE('Scenario results'!$D$44:$D$45)</f>
        <v>kt</v>
      </c>
    </row>
    <row r="4" spans="2:3">
      <c r="B4" t="str">
        <v>Including cogen, and assuming cogen is non-renewable</v>
      </c>
      <c r="C4" t="str">
        <v>g/kWh</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FB491-10A2-43AC-B21F-81C2F0D0F829}">
  <dimension ref="A1:C3"/>
  <sheetViews>
    <sheetView workbookViewId="0"/>
  </sheetViews>
  <sheetFormatPr defaultRowHeight="15"/>
  <cols>
    <col min="1" max="1" width="11.140625" bestFit="1" customWidth="1"/>
    <col min="2" max="2" width="12.42578125" bestFit="1" customWidth="1"/>
    <col min="3" max="3" width="65.85546875" bestFit="1" customWidth="1"/>
  </cols>
  <sheetData>
    <row r="1" spans="1:3">
      <c r="A1" s="29" t="s">
        <v>42</v>
      </c>
      <c r="B1" s="29" t="s">
        <v>43</v>
      </c>
      <c r="C1" s="29" t="s">
        <v>44</v>
      </c>
    </row>
    <row r="2" spans="1:3">
      <c r="A2" s="44">
        <v>1</v>
      </c>
      <c r="B2" s="45">
        <v>45355</v>
      </c>
      <c r="C2" s="32" t="s">
        <v>45</v>
      </c>
    </row>
    <row r="3" spans="1:3">
      <c r="A3" s="44"/>
      <c r="B3" s="45"/>
      <c r="C3" s="3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0BE3E-2E96-43BD-9927-DBD561F20CCB}">
  <sheetPr>
    <tabColor theme="7" tint="0.79998168889431442"/>
  </sheetPr>
  <dimension ref="A1"/>
  <sheetViews>
    <sheetView workbookViewId="0"/>
  </sheetViews>
  <sheetFormatPr defaultColWidth="8.7109375" defaultRowHeight="15"/>
  <cols>
    <col min="1" max="16384" width="8.7109375" style="33"/>
  </cols>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8DFAF-70A1-413C-8362-591871BBB083}">
  <sheetPr>
    <tabColor theme="7" tint="0.79998168889431442"/>
  </sheetPr>
  <dimension ref="A1:AG66"/>
  <sheetViews>
    <sheetView workbookViewId="0"/>
  </sheetViews>
  <sheetFormatPr defaultColWidth="8.7109375" defaultRowHeight="15"/>
  <cols>
    <col min="1" max="1" width="9.85546875" customWidth="1"/>
    <col min="2" max="2" width="9.42578125" bestFit="1" customWidth="1"/>
    <col min="3" max="3" width="12.28515625" bestFit="1" customWidth="1"/>
    <col min="4" max="4" width="10" bestFit="1" customWidth="1"/>
    <col min="5" max="5" width="8" bestFit="1" customWidth="1"/>
    <col min="6" max="6" width="5.42578125" bestFit="1" customWidth="1"/>
    <col min="7" max="7" width="7.42578125" bestFit="1" customWidth="1"/>
  </cols>
  <sheetData>
    <row r="1" spans="1:33">
      <c r="A1" s="4" t="s">
        <v>46</v>
      </c>
      <c r="B1" s="4"/>
      <c r="C1" s="4"/>
      <c r="T1" s="107"/>
    </row>
    <row r="2" spans="1:33">
      <c r="S2" s="4"/>
      <c r="T2" s="107"/>
      <c r="AA2" s="4"/>
    </row>
    <row r="3" spans="1:33">
      <c r="A3" t="s">
        <v>2</v>
      </c>
      <c r="D3" s="5"/>
      <c r="E3" s="3"/>
      <c r="F3" s="3"/>
      <c r="G3" s="6"/>
      <c r="H3" s="6"/>
      <c r="I3" s="6"/>
      <c r="N3" s="8"/>
      <c r="O3" s="7"/>
      <c r="P3" s="7"/>
      <c r="Q3" s="8"/>
      <c r="S3" s="8"/>
      <c r="T3" s="107"/>
      <c r="U3" s="8"/>
      <c r="V3" s="8"/>
      <c r="W3" s="8"/>
      <c r="X3" s="8"/>
      <c r="Y3" s="8"/>
      <c r="AA3" s="8"/>
      <c r="AB3" s="8"/>
      <c r="AC3" s="3"/>
      <c r="AD3" s="3"/>
      <c r="AE3" s="3"/>
      <c r="AF3" s="3"/>
      <c r="AG3" s="3"/>
    </row>
    <row r="4" spans="1:33">
      <c r="A4" t="s">
        <v>47</v>
      </c>
      <c r="G4" s="6"/>
      <c r="H4" s="6"/>
      <c r="I4" s="6"/>
      <c r="N4" s="8"/>
      <c r="O4" s="7"/>
      <c r="P4" s="7"/>
      <c r="Q4" s="8"/>
      <c r="S4" s="8"/>
      <c r="T4" s="107"/>
      <c r="U4" s="8"/>
      <c r="V4" s="8"/>
      <c r="W4" s="8"/>
      <c r="X4" s="8"/>
      <c r="Y4" s="8"/>
    </row>
    <row r="5" spans="1:33">
      <c r="A5" t="s">
        <v>48</v>
      </c>
      <c r="G5" s="6"/>
      <c r="H5" s="6"/>
      <c r="I5" s="6"/>
      <c r="N5" s="8"/>
      <c r="O5" s="7"/>
      <c r="P5" s="7"/>
      <c r="Q5" s="8"/>
      <c r="S5" s="8"/>
      <c r="T5" s="8"/>
      <c r="U5" s="8"/>
      <c r="V5" s="8"/>
      <c r="W5" s="8"/>
      <c r="X5" s="8"/>
      <c r="Y5" s="8"/>
    </row>
    <row r="6" spans="1:33">
      <c r="G6" s="6"/>
      <c r="H6" s="6"/>
      <c r="I6" s="6"/>
      <c r="N6" s="8"/>
      <c r="O6" s="7"/>
      <c r="P6" s="7"/>
      <c r="Q6" s="8"/>
      <c r="S6" s="8"/>
      <c r="T6" s="8"/>
      <c r="U6" s="8"/>
      <c r="V6" s="8"/>
      <c r="W6" s="8"/>
      <c r="X6" s="8"/>
      <c r="Y6" s="8"/>
    </row>
    <row r="7" spans="1:33">
      <c r="G7" s="6"/>
      <c r="H7" s="6"/>
      <c r="I7" s="6"/>
      <c r="N7" s="8"/>
      <c r="O7" s="7"/>
      <c r="P7" s="7"/>
      <c r="Q7" s="8"/>
      <c r="S7" s="8"/>
      <c r="T7" s="8"/>
      <c r="U7" s="8"/>
      <c r="V7" s="8"/>
      <c r="W7" s="8"/>
      <c r="X7" s="8"/>
      <c r="Y7" s="8"/>
    </row>
    <row r="8" spans="1:33">
      <c r="G8" s="6"/>
      <c r="H8" s="6"/>
      <c r="I8" s="6"/>
      <c r="J8" s="8"/>
      <c r="K8" s="8"/>
      <c r="L8" s="8"/>
      <c r="M8" s="8"/>
      <c r="Q8" s="8"/>
      <c r="S8" s="4"/>
      <c r="T8" s="8"/>
      <c r="U8" s="8"/>
      <c r="V8" s="8"/>
      <c r="W8" s="8"/>
      <c r="X8" s="8"/>
      <c r="Z8" s="8"/>
      <c r="AA8" s="8"/>
    </row>
    <row r="9" spans="1:33">
      <c r="B9" s="153" t="s">
        <v>49</v>
      </c>
      <c r="C9" s="155"/>
      <c r="D9" s="155"/>
      <c r="E9" s="154"/>
      <c r="F9" s="153" t="s">
        <v>50</v>
      </c>
      <c r="G9" s="154"/>
      <c r="H9" s="4"/>
      <c r="I9" s="8"/>
      <c r="J9" s="8"/>
      <c r="K9" s="8"/>
      <c r="L9" s="8"/>
      <c r="M9" s="8"/>
      <c r="Q9" s="8"/>
      <c r="S9" s="4"/>
      <c r="U9" s="8"/>
      <c r="V9" s="8"/>
      <c r="W9" s="8"/>
      <c r="X9" s="8"/>
      <c r="Z9" s="8"/>
      <c r="AA9" s="8"/>
    </row>
    <row r="10" spans="1:33">
      <c r="A10" s="29"/>
      <c r="B10" s="29" t="s">
        <v>51</v>
      </c>
      <c r="C10" s="29" t="s">
        <v>52</v>
      </c>
      <c r="D10" s="29" t="s">
        <v>53</v>
      </c>
      <c r="E10" s="29" t="s">
        <v>54</v>
      </c>
      <c r="F10" s="29" t="s">
        <v>30</v>
      </c>
      <c r="G10" s="29" t="s">
        <v>22</v>
      </c>
      <c r="H10" s="105"/>
      <c r="S10" s="6"/>
    </row>
    <row r="11" spans="1:33">
      <c r="A11" s="47">
        <v>2022</v>
      </c>
      <c r="B11" s="108">
        <v>7</v>
      </c>
      <c r="C11" s="108">
        <v>9.5</v>
      </c>
      <c r="D11" s="108">
        <v>9.5</v>
      </c>
      <c r="E11" s="109">
        <v>20.883411032796978</v>
      </c>
      <c r="F11" s="112">
        <v>84.167925000000011</v>
      </c>
      <c r="G11" s="113">
        <v>46.599999999999994</v>
      </c>
      <c r="H11" s="9"/>
      <c r="J11" s="2"/>
      <c r="K11" s="2"/>
      <c r="L11" s="2"/>
      <c r="M11" s="2"/>
      <c r="N11" s="9"/>
      <c r="O11" s="9"/>
      <c r="P11" s="9"/>
      <c r="R11" s="9"/>
      <c r="S11" s="6"/>
      <c r="U11" s="2"/>
      <c r="V11" s="2"/>
      <c r="W11" s="2"/>
      <c r="X11" s="2"/>
      <c r="Y11" s="2"/>
      <c r="AA11" s="2"/>
      <c r="AB11" s="2"/>
      <c r="AC11" s="2"/>
      <c r="AD11" s="2"/>
      <c r="AE11" s="2"/>
      <c r="AF11" s="2"/>
      <c r="AG11" s="2"/>
    </row>
    <row r="12" spans="1:33">
      <c r="A12" s="86">
        <v>2023</v>
      </c>
      <c r="B12" s="110">
        <v>7</v>
      </c>
      <c r="C12" s="110">
        <f t="shared" ref="C12:C39" si="0">C11*101%</f>
        <v>9.5950000000000006</v>
      </c>
      <c r="D12" s="110">
        <v>9.69</v>
      </c>
      <c r="E12" s="111">
        <v>9.1360853561754301</v>
      </c>
      <c r="F12" s="114">
        <v>70</v>
      </c>
      <c r="G12" s="115">
        <v>57</v>
      </c>
      <c r="H12" s="9"/>
      <c r="J12" s="2"/>
      <c r="K12" s="2"/>
      <c r="L12" s="2"/>
      <c r="M12" s="2"/>
      <c r="N12" s="9"/>
      <c r="O12" s="9"/>
      <c r="P12" s="9"/>
      <c r="R12" s="9"/>
      <c r="S12" s="6"/>
      <c r="U12" s="2"/>
      <c r="V12" s="2"/>
      <c r="W12" s="2"/>
      <c r="X12" s="2"/>
      <c r="Y12" s="2"/>
      <c r="AA12" s="2"/>
      <c r="AB12" s="2"/>
      <c r="AC12" s="2"/>
      <c r="AD12" s="2"/>
      <c r="AE12" s="2"/>
      <c r="AF12" s="2"/>
      <c r="AG12" s="2"/>
    </row>
    <row r="13" spans="1:33">
      <c r="A13" s="47">
        <v>2024</v>
      </c>
      <c r="B13" s="108">
        <v>7</v>
      </c>
      <c r="C13" s="110">
        <f t="shared" si="0"/>
        <v>9.6909500000000008</v>
      </c>
      <c r="D13" s="110">
        <v>9.883799999999999</v>
      </c>
      <c r="E13" s="111">
        <v>8.8641530414408223</v>
      </c>
      <c r="F13" s="114">
        <v>75.5</v>
      </c>
      <c r="G13" s="115">
        <v>62</v>
      </c>
      <c r="H13" s="9"/>
      <c r="J13" s="2"/>
      <c r="K13" s="2"/>
      <c r="L13" s="8"/>
      <c r="M13" s="8"/>
      <c r="N13" s="9"/>
      <c r="O13" s="9"/>
      <c r="P13" s="9"/>
      <c r="R13" s="9"/>
      <c r="S13" s="6"/>
      <c r="U13" s="2"/>
      <c r="V13" s="2"/>
      <c r="W13" s="8"/>
      <c r="X13" s="8"/>
      <c r="Y13" s="8"/>
      <c r="AA13" s="8"/>
      <c r="AB13" s="8"/>
      <c r="AC13" s="3"/>
      <c r="AD13" s="3"/>
      <c r="AE13" s="3"/>
      <c r="AF13" s="3"/>
      <c r="AG13" s="3"/>
    </row>
    <row r="14" spans="1:33">
      <c r="A14" s="86">
        <v>2025</v>
      </c>
      <c r="B14" s="110">
        <v>7</v>
      </c>
      <c r="C14" s="108">
        <f t="shared" si="0"/>
        <v>9.7878595000000015</v>
      </c>
      <c r="D14" s="108">
        <v>10.081475999999999</v>
      </c>
      <c r="E14" s="109">
        <v>8.5922207267062127</v>
      </c>
      <c r="F14" s="112">
        <v>81</v>
      </c>
      <c r="G14" s="113">
        <v>67</v>
      </c>
      <c r="H14" s="9"/>
      <c r="J14" s="2"/>
      <c r="K14" s="2"/>
      <c r="L14" s="8"/>
      <c r="M14" s="8"/>
      <c r="N14" s="9"/>
      <c r="O14" s="9"/>
      <c r="P14" s="9"/>
      <c r="R14" s="9"/>
      <c r="S14" s="6"/>
      <c r="U14" s="2"/>
      <c r="V14" s="2"/>
      <c r="W14" s="8"/>
      <c r="X14" s="8"/>
      <c r="Y14" s="8"/>
      <c r="AA14" s="8"/>
      <c r="AB14" s="8"/>
      <c r="AC14" s="3"/>
      <c r="AD14" s="3"/>
      <c r="AE14" s="3"/>
      <c r="AF14" s="3"/>
      <c r="AG14" s="3"/>
    </row>
    <row r="15" spans="1:33">
      <c r="A15" s="47">
        <v>2026</v>
      </c>
      <c r="B15" s="108">
        <v>7</v>
      </c>
      <c r="C15" s="108">
        <f t="shared" si="0"/>
        <v>9.8857380950000024</v>
      </c>
      <c r="D15" s="108">
        <v>10.283105519999999</v>
      </c>
      <c r="E15" s="109">
        <v>8.3202884119716032</v>
      </c>
      <c r="F15" s="112">
        <v>86.5</v>
      </c>
      <c r="G15" s="113">
        <v>73</v>
      </c>
      <c r="H15" s="9"/>
      <c r="J15" s="2"/>
      <c r="K15" s="2"/>
      <c r="L15" s="8"/>
      <c r="M15" s="8"/>
      <c r="N15" s="9"/>
      <c r="O15" s="9"/>
      <c r="P15" s="9"/>
      <c r="R15" s="9"/>
      <c r="S15" s="6"/>
      <c r="U15" s="2"/>
      <c r="V15" s="2"/>
      <c r="W15" s="8"/>
      <c r="X15" s="8"/>
      <c r="Y15" s="8"/>
      <c r="AA15" s="8"/>
      <c r="AB15" s="8"/>
      <c r="AC15" s="3"/>
      <c r="AD15" s="3"/>
      <c r="AE15" s="3"/>
      <c r="AF15" s="3"/>
      <c r="AG15" s="3"/>
    </row>
    <row r="16" spans="1:33">
      <c r="A16" s="86">
        <v>2027</v>
      </c>
      <c r="B16" s="110">
        <v>7</v>
      </c>
      <c r="C16" s="108">
        <f t="shared" si="0"/>
        <v>9.9845954759500017</v>
      </c>
      <c r="D16" s="108">
        <v>10.4887676304</v>
      </c>
      <c r="E16" s="109">
        <v>8.0483560972369972</v>
      </c>
      <c r="F16" s="112">
        <v>92</v>
      </c>
      <c r="G16" s="113">
        <v>79</v>
      </c>
      <c r="H16" s="9"/>
      <c r="J16" s="2"/>
      <c r="K16" s="2"/>
      <c r="L16" s="8"/>
      <c r="M16" s="8"/>
      <c r="N16" s="9"/>
      <c r="O16" s="9"/>
      <c r="P16" s="9"/>
      <c r="R16" s="9"/>
      <c r="S16" s="6"/>
      <c r="U16" s="2"/>
      <c r="V16" s="2"/>
      <c r="W16" s="8"/>
      <c r="X16" s="8"/>
      <c r="Y16" s="8"/>
      <c r="AA16" s="8"/>
      <c r="AB16" s="8"/>
      <c r="AC16" s="3"/>
      <c r="AD16" s="3"/>
      <c r="AE16" s="3"/>
      <c r="AF16" s="3"/>
      <c r="AG16" s="3"/>
    </row>
    <row r="17" spans="1:33">
      <c r="A17" s="47">
        <v>2028</v>
      </c>
      <c r="B17" s="108">
        <v>7</v>
      </c>
      <c r="C17" s="108">
        <f t="shared" si="0"/>
        <v>10.084441430709502</v>
      </c>
      <c r="D17" s="108">
        <v>10.698542983008</v>
      </c>
      <c r="E17" s="109">
        <v>7.7764237825023868</v>
      </c>
      <c r="F17" s="112">
        <v>95</v>
      </c>
      <c r="G17" s="113">
        <v>86</v>
      </c>
      <c r="H17" s="9"/>
      <c r="J17" s="8"/>
      <c r="K17" s="8"/>
      <c r="L17" s="8"/>
      <c r="M17" s="8"/>
      <c r="N17" s="9"/>
      <c r="O17" s="9"/>
      <c r="P17" s="9"/>
      <c r="R17" s="9"/>
      <c r="S17" s="6"/>
      <c r="U17" s="8"/>
      <c r="V17" s="8"/>
      <c r="W17" s="8"/>
      <c r="X17" s="8"/>
      <c r="Y17" s="8"/>
      <c r="AA17" s="8"/>
      <c r="AB17" s="8"/>
      <c r="AC17" s="3"/>
      <c r="AD17" s="3"/>
      <c r="AE17" s="3"/>
      <c r="AF17" s="3"/>
      <c r="AG17" s="3"/>
    </row>
    <row r="18" spans="1:33">
      <c r="A18" s="86">
        <v>2029</v>
      </c>
      <c r="B18" s="110">
        <v>7</v>
      </c>
      <c r="C18" s="108">
        <f t="shared" si="0"/>
        <v>10.185285845016598</v>
      </c>
      <c r="D18" s="108">
        <v>10.91251384266816</v>
      </c>
      <c r="E18" s="109">
        <v>7.5044914677677772</v>
      </c>
      <c r="F18" s="112">
        <v>92</v>
      </c>
      <c r="G18" s="113">
        <v>94</v>
      </c>
      <c r="H18" s="9"/>
      <c r="J18" s="8"/>
      <c r="K18" s="8"/>
      <c r="L18" s="8"/>
      <c r="M18" s="8"/>
      <c r="N18" s="9"/>
      <c r="O18" s="9"/>
      <c r="P18" s="9"/>
      <c r="R18" s="9"/>
      <c r="S18" s="6"/>
      <c r="U18" s="8"/>
      <c r="V18" s="8"/>
      <c r="W18" s="8"/>
      <c r="X18" s="8"/>
      <c r="Y18" s="8"/>
      <c r="AA18" s="8"/>
      <c r="AB18" s="8"/>
      <c r="AC18" s="3"/>
      <c r="AD18" s="3"/>
      <c r="AE18" s="3"/>
      <c r="AF18" s="3"/>
      <c r="AG18" s="3"/>
    </row>
    <row r="19" spans="1:33">
      <c r="A19" s="47">
        <v>2030</v>
      </c>
      <c r="B19" s="108">
        <v>7</v>
      </c>
      <c r="C19" s="108">
        <f t="shared" si="0"/>
        <v>10.287138703466763</v>
      </c>
      <c r="D19" s="108">
        <v>11.130764119521523</v>
      </c>
      <c r="E19" s="109">
        <v>7.2325591530331685</v>
      </c>
      <c r="F19" s="112">
        <v>85</v>
      </c>
      <c r="G19" s="113">
        <v>102</v>
      </c>
      <c r="H19" s="9"/>
      <c r="J19" s="8"/>
      <c r="K19" s="8"/>
      <c r="L19" s="8"/>
      <c r="M19" s="8"/>
      <c r="N19" s="9"/>
      <c r="O19" s="9"/>
      <c r="P19" s="9"/>
      <c r="R19" s="9"/>
      <c r="S19" s="6"/>
      <c r="U19" s="8"/>
      <c r="V19" s="8"/>
      <c r="W19" s="8"/>
      <c r="X19" s="8"/>
      <c r="Y19" s="8"/>
      <c r="AA19" s="8"/>
      <c r="AB19" s="8"/>
      <c r="AC19" s="3"/>
      <c r="AD19" s="3"/>
      <c r="AE19" s="3"/>
      <c r="AF19" s="3"/>
      <c r="AG19" s="3"/>
    </row>
    <row r="20" spans="1:33">
      <c r="A20" s="86">
        <v>2031</v>
      </c>
      <c r="B20" s="110">
        <v>7</v>
      </c>
      <c r="C20" s="108">
        <f t="shared" si="0"/>
        <v>10.390010090501431</v>
      </c>
      <c r="D20" s="108">
        <v>11.353379401911953</v>
      </c>
      <c r="E20" s="109">
        <v>7.2325591530331685</v>
      </c>
      <c r="F20" s="112">
        <v>78</v>
      </c>
      <c r="G20" s="113">
        <v>111</v>
      </c>
      <c r="H20" s="9"/>
      <c r="J20" s="8"/>
      <c r="K20" s="8"/>
      <c r="L20" s="8"/>
      <c r="M20" s="8"/>
      <c r="N20" s="9"/>
      <c r="O20" s="9"/>
      <c r="P20" s="9"/>
      <c r="R20" s="9"/>
      <c r="S20" s="6"/>
      <c r="U20" s="8"/>
      <c r="V20" s="8"/>
      <c r="W20" s="8"/>
      <c r="X20" s="8"/>
      <c r="Y20" s="8"/>
      <c r="AA20" s="8"/>
      <c r="AB20" s="8"/>
      <c r="AC20" s="3"/>
      <c r="AD20" s="3"/>
      <c r="AE20" s="3"/>
      <c r="AF20" s="3"/>
      <c r="AG20" s="3"/>
    </row>
    <row r="21" spans="1:33">
      <c r="A21" s="47">
        <v>2032</v>
      </c>
      <c r="B21" s="108">
        <v>7</v>
      </c>
      <c r="C21" s="108">
        <f t="shared" si="0"/>
        <v>10.493910191406444</v>
      </c>
      <c r="D21" s="108">
        <v>11.580446989950191</v>
      </c>
      <c r="E21" s="109">
        <v>7.2325591530331685</v>
      </c>
      <c r="F21" s="112">
        <v>71</v>
      </c>
      <c r="G21" s="113">
        <v>121</v>
      </c>
      <c r="H21" s="9"/>
      <c r="J21" s="8"/>
      <c r="K21" s="8"/>
      <c r="L21" s="8"/>
      <c r="M21" s="8"/>
      <c r="N21" s="9"/>
      <c r="O21" s="9"/>
      <c r="P21" s="9"/>
      <c r="R21" s="9"/>
      <c r="S21" s="6"/>
      <c r="U21" s="8"/>
      <c r="V21" s="8"/>
      <c r="W21" s="8"/>
      <c r="X21" s="8"/>
      <c r="Y21" s="8"/>
      <c r="AA21" s="8"/>
      <c r="AB21" s="8"/>
      <c r="AC21" s="3"/>
      <c r="AD21" s="3"/>
      <c r="AE21" s="3"/>
      <c r="AF21" s="3"/>
      <c r="AG21" s="3"/>
    </row>
    <row r="22" spans="1:33">
      <c r="A22" s="86">
        <v>2033</v>
      </c>
      <c r="B22" s="110">
        <v>7</v>
      </c>
      <c r="C22" s="108">
        <f t="shared" si="0"/>
        <v>10.598849293320509</v>
      </c>
      <c r="D22" s="108">
        <v>11.812055929749196</v>
      </c>
      <c r="E22" s="109">
        <v>7.2325591530331685</v>
      </c>
      <c r="F22" s="112">
        <v>64</v>
      </c>
      <c r="G22" s="113">
        <v>132</v>
      </c>
      <c r="H22" s="9"/>
      <c r="J22" s="8"/>
      <c r="K22" s="8"/>
      <c r="L22" s="8"/>
      <c r="M22" s="8"/>
      <c r="N22" s="9"/>
      <c r="O22" s="9"/>
      <c r="P22" s="9"/>
      <c r="R22" s="9"/>
      <c r="S22" s="6"/>
      <c r="U22" s="8"/>
      <c r="V22" s="8"/>
      <c r="W22" s="8"/>
      <c r="X22" s="8"/>
      <c r="Y22" s="8"/>
      <c r="AA22" s="8"/>
      <c r="AB22" s="8"/>
      <c r="AC22" s="3"/>
      <c r="AD22" s="3"/>
      <c r="AE22" s="3"/>
      <c r="AF22" s="3"/>
      <c r="AG22" s="3"/>
    </row>
    <row r="23" spans="1:33">
      <c r="A23" s="47">
        <v>2034</v>
      </c>
      <c r="B23" s="108">
        <v>7</v>
      </c>
      <c r="C23" s="108">
        <f t="shared" si="0"/>
        <v>10.704837786253714</v>
      </c>
      <c r="D23" s="108">
        <v>12.04829704834418</v>
      </c>
      <c r="E23" s="109">
        <v>7.2325591530331685</v>
      </c>
      <c r="F23" s="112">
        <v>57</v>
      </c>
      <c r="G23" s="113">
        <v>143</v>
      </c>
      <c r="H23" s="9"/>
      <c r="J23" s="8"/>
      <c r="K23" s="8"/>
      <c r="L23" s="8"/>
      <c r="M23" s="8"/>
      <c r="N23" s="9"/>
      <c r="O23" s="9"/>
      <c r="P23" s="9"/>
      <c r="R23" s="9"/>
      <c r="S23" s="6"/>
      <c r="U23" s="8"/>
      <c r="V23" s="8"/>
      <c r="W23" s="8"/>
      <c r="X23" s="8"/>
      <c r="Y23" s="8"/>
      <c r="AA23" s="8"/>
      <c r="AB23" s="8"/>
      <c r="AC23" s="3"/>
      <c r="AD23" s="3"/>
      <c r="AE23" s="3"/>
      <c r="AF23" s="3"/>
      <c r="AG23" s="3"/>
    </row>
    <row r="24" spans="1:33">
      <c r="A24" s="86">
        <v>2035</v>
      </c>
      <c r="B24" s="110">
        <v>7</v>
      </c>
      <c r="C24" s="108">
        <f t="shared" si="0"/>
        <v>10.811886164116251</v>
      </c>
      <c r="D24" s="108">
        <v>12.289262989311064</v>
      </c>
      <c r="E24" s="109">
        <v>7.2325591530331685</v>
      </c>
      <c r="F24" s="112">
        <v>50</v>
      </c>
      <c r="G24" s="113">
        <v>148</v>
      </c>
      <c r="H24" s="9"/>
      <c r="J24" s="8"/>
      <c r="K24" s="8"/>
      <c r="L24" s="8"/>
      <c r="M24" s="8"/>
      <c r="N24" s="9"/>
      <c r="O24" s="9"/>
      <c r="P24" s="9"/>
      <c r="R24" s="9"/>
      <c r="S24" s="6"/>
      <c r="U24" s="8"/>
      <c r="V24" s="8"/>
      <c r="W24" s="8"/>
      <c r="X24" s="8"/>
      <c r="Y24" s="8"/>
      <c r="AA24" s="8"/>
      <c r="AB24" s="8"/>
      <c r="AC24" s="3"/>
      <c r="AD24" s="3"/>
      <c r="AE24" s="3"/>
      <c r="AF24" s="3"/>
      <c r="AG24" s="3"/>
    </row>
    <row r="25" spans="1:33">
      <c r="A25" s="47">
        <v>2036</v>
      </c>
      <c r="B25" s="108">
        <v>7</v>
      </c>
      <c r="C25" s="108">
        <f t="shared" si="0"/>
        <v>10.920005025757414</v>
      </c>
      <c r="D25" s="108">
        <v>12.535048249097285</v>
      </c>
      <c r="E25" s="109">
        <v>7.2325591530331685</v>
      </c>
      <c r="F25" s="112">
        <v>50</v>
      </c>
      <c r="G25" s="113">
        <v>152</v>
      </c>
      <c r="H25" s="8"/>
      <c r="J25" s="8"/>
      <c r="K25" s="8"/>
      <c r="L25" s="8"/>
      <c r="M25" s="8"/>
      <c r="Q25" s="8"/>
      <c r="S25" s="6"/>
      <c r="U25" s="8"/>
      <c r="V25" s="8"/>
      <c r="W25" s="8"/>
      <c r="X25" s="8"/>
      <c r="Y25" s="8"/>
      <c r="AA25" s="8"/>
      <c r="AB25" s="8"/>
      <c r="AC25" s="3"/>
      <c r="AD25" s="3"/>
      <c r="AE25" s="3"/>
      <c r="AF25" s="3"/>
      <c r="AG25" s="3"/>
    </row>
    <row r="26" spans="1:33">
      <c r="A26" s="86">
        <v>2037</v>
      </c>
      <c r="B26" s="110">
        <v>7</v>
      </c>
      <c r="C26" s="110">
        <f t="shared" si="0"/>
        <v>11.029205076014987</v>
      </c>
      <c r="D26" s="110">
        <v>12.78574921407923</v>
      </c>
      <c r="E26" s="111">
        <v>7.2325591530331685</v>
      </c>
      <c r="F26" s="114">
        <v>50</v>
      </c>
      <c r="G26" s="115">
        <v>157</v>
      </c>
      <c r="H26" s="13"/>
      <c r="J26" s="13"/>
      <c r="K26" s="14"/>
      <c r="L26" s="13"/>
      <c r="M26" s="13"/>
      <c r="Q26" s="8"/>
      <c r="S26" s="6"/>
      <c r="U26" s="13"/>
      <c r="V26" s="14"/>
      <c r="W26" s="13"/>
      <c r="X26" s="13"/>
      <c r="Y26" s="15"/>
      <c r="Z26" s="13"/>
      <c r="AA26" s="13"/>
      <c r="AB26" s="13"/>
    </row>
    <row r="27" spans="1:33">
      <c r="A27" s="47">
        <v>2038</v>
      </c>
      <c r="B27" s="108">
        <v>7</v>
      </c>
      <c r="C27" s="110">
        <f t="shared" si="0"/>
        <v>11.139497126775137</v>
      </c>
      <c r="D27" s="110">
        <v>13.041464198360815</v>
      </c>
      <c r="E27" s="111">
        <v>7.2325591530331685</v>
      </c>
      <c r="F27" s="114">
        <v>50</v>
      </c>
      <c r="G27" s="115">
        <v>161</v>
      </c>
      <c r="H27" s="16"/>
      <c r="J27" s="16"/>
      <c r="K27" s="17"/>
      <c r="L27" s="18"/>
      <c r="M27" s="18"/>
      <c r="Q27" s="8"/>
      <c r="S27" s="6"/>
      <c r="U27" s="16"/>
      <c r="V27" s="17"/>
      <c r="W27" s="18"/>
      <c r="X27" s="18"/>
      <c r="Y27" s="18"/>
      <c r="Z27" s="18"/>
      <c r="AA27" s="18"/>
      <c r="AB27" s="18"/>
    </row>
    <row r="28" spans="1:33">
      <c r="A28" s="86">
        <v>2039</v>
      </c>
      <c r="B28" s="110">
        <v>7</v>
      </c>
      <c r="C28" s="108">
        <f t="shared" si="0"/>
        <v>11.250892098042888</v>
      </c>
      <c r="D28" s="108">
        <v>13.302293482328032</v>
      </c>
      <c r="E28" s="109">
        <v>7.2325591530331685</v>
      </c>
      <c r="F28" s="112">
        <v>50</v>
      </c>
      <c r="G28" s="113">
        <v>166</v>
      </c>
      <c r="H28" s="16"/>
      <c r="J28" s="15"/>
      <c r="K28" s="19"/>
      <c r="L28" s="14"/>
      <c r="M28" s="14"/>
      <c r="Q28" s="8"/>
      <c r="S28" s="6"/>
      <c r="U28" s="15"/>
      <c r="V28" s="19"/>
      <c r="W28" s="14"/>
      <c r="X28" s="14"/>
      <c r="Y28" s="20"/>
      <c r="Z28" s="14"/>
      <c r="AA28" s="14"/>
      <c r="AB28" s="14"/>
    </row>
    <row r="29" spans="1:33">
      <c r="A29" s="47">
        <v>2040</v>
      </c>
      <c r="B29" s="108">
        <v>7</v>
      </c>
      <c r="C29" s="108">
        <f t="shared" si="0"/>
        <v>11.363401019023318</v>
      </c>
      <c r="D29" s="108">
        <v>13.568339351974593</v>
      </c>
      <c r="E29" s="109">
        <v>7.2325591530331685</v>
      </c>
      <c r="F29" s="112">
        <v>50</v>
      </c>
      <c r="G29" s="113">
        <v>171</v>
      </c>
      <c r="H29" s="8"/>
      <c r="J29" s="8"/>
      <c r="K29" s="8"/>
      <c r="L29" s="8"/>
      <c r="M29" s="8"/>
      <c r="Q29" s="8"/>
      <c r="S29" s="6"/>
      <c r="U29" s="8"/>
      <c r="V29" s="8"/>
      <c r="W29" s="8"/>
      <c r="X29" s="8"/>
      <c r="Y29" s="8"/>
    </row>
    <row r="30" spans="1:33">
      <c r="A30" s="86">
        <v>2041</v>
      </c>
      <c r="B30" s="110">
        <v>7</v>
      </c>
      <c r="C30" s="108">
        <f t="shared" si="0"/>
        <v>11.477035029213551</v>
      </c>
      <c r="D30" s="108">
        <v>13.839706139014085</v>
      </c>
      <c r="E30" s="109">
        <v>7.2325591530331685</v>
      </c>
      <c r="F30" s="112">
        <v>50</v>
      </c>
      <c r="G30" s="113">
        <v>176</v>
      </c>
      <c r="H30" s="8"/>
      <c r="J30" s="8"/>
      <c r="K30" s="8"/>
      <c r="L30" s="8"/>
      <c r="M30" s="8"/>
      <c r="Q30" s="8"/>
      <c r="S30" s="6"/>
      <c r="U30" s="8"/>
      <c r="V30" s="8"/>
      <c r="W30" s="8"/>
      <c r="X30" s="8"/>
      <c r="Y30" s="8"/>
    </row>
    <row r="31" spans="1:33">
      <c r="A31" s="47">
        <v>2042</v>
      </c>
      <c r="B31" s="108">
        <v>7</v>
      </c>
      <c r="C31" s="108">
        <f t="shared" si="0"/>
        <v>11.591805379505686</v>
      </c>
      <c r="D31" s="108">
        <v>14.116500261794368</v>
      </c>
      <c r="E31" s="109">
        <v>7.2325591530331685</v>
      </c>
      <c r="F31" s="112">
        <v>50</v>
      </c>
      <c r="G31" s="113">
        <v>182</v>
      </c>
      <c r="H31" s="8"/>
      <c r="J31" s="8"/>
      <c r="K31" s="8"/>
      <c r="L31" s="8"/>
      <c r="M31" s="8"/>
      <c r="Q31" s="8"/>
      <c r="S31" s="6"/>
      <c r="U31" s="8"/>
      <c r="V31" s="8"/>
      <c r="W31" s="8"/>
      <c r="X31" s="8"/>
      <c r="Y31" s="8"/>
    </row>
    <row r="32" spans="1:33">
      <c r="A32" s="86">
        <v>2043</v>
      </c>
      <c r="B32" s="110">
        <v>7</v>
      </c>
      <c r="C32" s="108">
        <f t="shared" si="0"/>
        <v>11.707723433300742</v>
      </c>
      <c r="D32" s="108">
        <v>14.398830267030256</v>
      </c>
      <c r="E32" s="109">
        <v>7.2325591530331685</v>
      </c>
      <c r="F32" s="112">
        <v>50</v>
      </c>
      <c r="G32" s="113">
        <v>187</v>
      </c>
      <c r="H32" s="8"/>
      <c r="J32" s="8"/>
      <c r="K32" s="8"/>
      <c r="L32" s="8"/>
      <c r="M32" s="8"/>
      <c r="Q32" s="8"/>
      <c r="S32" s="6"/>
      <c r="U32" s="8"/>
      <c r="V32" s="8"/>
      <c r="W32" s="8"/>
      <c r="X32" s="8"/>
      <c r="Y32" s="8"/>
    </row>
    <row r="33" spans="1:25">
      <c r="A33" s="47">
        <v>2044</v>
      </c>
      <c r="B33" s="108">
        <v>7</v>
      </c>
      <c r="C33" s="108">
        <f t="shared" si="0"/>
        <v>11.824800667633751</v>
      </c>
      <c r="D33" s="108">
        <v>14.686806872370861</v>
      </c>
      <c r="E33" s="109">
        <v>7.2325591530331685</v>
      </c>
      <c r="F33" s="112">
        <v>50</v>
      </c>
      <c r="G33" s="113">
        <v>193</v>
      </c>
      <c r="H33" s="8"/>
      <c r="J33" s="8"/>
      <c r="K33" s="8"/>
      <c r="L33" s="8"/>
      <c r="M33" s="8"/>
      <c r="Q33" s="8"/>
      <c r="S33" s="6"/>
      <c r="U33" s="8"/>
      <c r="V33" s="8"/>
      <c r="W33" s="8"/>
      <c r="X33" s="8"/>
      <c r="Y33" s="8"/>
    </row>
    <row r="34" spans="1:25">
      <c r="A34" s="86">
        <v>2045</v>
      </c>
      <c r="B34" s="110">
        <v>7</v>
      </c>
      <c r="C34" s="108">
        <f t="shared" si="0"/>
        <v>11.943048674310088</v>
      </c>
      <c r="D34" s="108">
        <v>14.980543009818279</v>
      </c>
      <c r="E34" s="109">
        <v>7.2325591530331685</v>
      </c>
      <c r="F34" s="112">
        <v>50</v>
      </c>
      <c r="G34" s="113">
        <v>198</v>
      </c>
      <c r="H34" s="8"/>
      <c r="J34" s="8"/>
      <c r="K34" s="8"/>
      <c r="L34" s="8"/>
      <c r="M34" s="8"/>
      <c r="Q34" s="8"/>
      <c r="S34" s="6"/>
      <c r="U34" s="8"/>
      <c r="V34" s="8"/>
      <c r="W34" s="8"/>
      <c r="X34" s="8"/>
      <c r="Y34" s="8"/>
    </row>
    <row r="35" spans="1:25" ht="15.75">
      <c r="A35" s="47">
        <v>2046</v>
      </c>
      <c r="B35" s="108">
        <v>7</v>
      </c>
      <c r="C35" s="108">
        <f t="shared" si="0"/>
        <v>12.062479161053188</v>
      </c>
      <c r="D35" s="108">
        <v>15.280153870014644</v>
      </c>
      <c r="E35" s="109">
        <v>7.2325591530331685</v>
      </c>
      <c r="F35" s="112">
        <v>50</v>
      </c>
      <c r="G35" s="113">
        <v>204</v>
      </c>
      <c r="H35" s="21"/>
      <c r="J35" s="21"/>
      <c r="K35" s="8"/>
      <c r="L35" s="8"/>
      <c r="M35" s="8"/>
      <c r="Q35" s="8"/>
      <c r="S35" s="6"/>
      <c r="U35" s="21"/>
      <c r="V35" s="8"/>
      <c r="W35" s="8"/>
      <c r="X35" s="8"/>
      <c r="Y35" s="8"/>
    </row>
    <row r="36" spans="1:25">
      <c r="A36" s="86">
        <v>2047</v>
      </c>
      <c r="B36" s="110">
        <v>7</v>
      </c>
      <c r="C36" s="108">
        <f t="shared" si="0"/>
        <v>12.183103952663719</v>
      </c>
      <c r="D36" s="108">
        <v>15.585756947414938</v>
      </c>
      <c r="E36" s="109">
        <v>7.2325591530331685</v>
      </c>
      <c r="F36" s="112">
        <v>50</v>
      </c>
      <c r="G36" s="113">
        <v>210</v>
      </c>
      <c r="H36" s="22"/>
      <c r="J36" s="23"/>
      <c r="K36" s="8"/>
      <c r="L36" s="8"/>
      <c r="M36" s="8"/>
      <c r="Q36" s="8"/>
      <c r="S36" s="6"/>
      <c r="U36" s="23"/>
      <c r="V36" s="8"/>
      <c r="W36" s="8"/>
      <c r="X36" s="8"/>
      <c r="Y36" s="8"/>
    </row>
    <row r="37" spans="1:25">
      <c r="A37" s="47">
        <v>2048</v>
      </c>
      <c r="B37" s="108">
        <v>7</v>
      </c>
      <c r="C37" s="108">
        <f t="shared" si="0"/>
        <v>12.304934992190356</v>
      </c>
      <c r="D37" s="108">
        <v>15.897472086363237</v>
      </c>
      <c r="E37" s="109">
        <v>7.2325591530331685</v>
      </c>
      <c r="F37" s="112">
        <v>50</v>
      </c>
      <c r="G37" s="113">
        <v>217</v>
      </c>
      <c r="H37" s="8"/>
      <c r="J37" s="24"/>
      <c r="K37" s="8"/>
      <c r="L37" s="8"/>
      <c r="S37" s="6"/>
      <c r="U37" s="24"/>
      <c r="V37" s="8"/>
      <c r="W37" s="8"/>
    </row>
    <row r="38" spans="1:25">
      <c r="A38" s="86">
        <v>2049</v>
      </c>
      <c r="B38" s="110">
        <v>7</v>
      </c>
      <c r="C38" s="108">
        <f t="shared" si="0"/>
        <v>12.427984342112259</v>
      </c>
      <c r="D38" s="108">
        <v>16.215421528090502</v>
      </c>
      <c r="E38" s="109">
        <v>7.2325591530331685</v>
      </c>
      <c r="F38" s="112">
        <v>50</v>
      </c>
      <c r="G38" s="113">
        <v>223</v>
      </c>
      <c r="J38" s="25"/>
      <c r="K38" s="6"/>
      <c r="M38" s="10"/>
      <c r="S38" s="6"/>
      <c r="U38" s="25"/>
      <c r="V38" s="6"/>
      <c r="X38" s="10"/>
      <c r="Y38" s="11"/>
    </row>
    <row r="39" spans="1:25">
      <c r="A39" s="86">
        <v>2050</v>
      </c>
      <c r="B39" s="110">
        <v>7</v>
      </c>
      <c r="C39" s="110">
        <f t="shared" si="0"/>
        <v>12.552264185533382</v>
      </c>
      <c r="D39" s="110">
        <v>16.539729958652313</v>
      </c>
      <c r="E39" s="111">
        <v>7.2325591530331685</v>
      </c>
      <c r="F39" s="114">
        <v>50</v>
      </c>
      <c r="G39" s="115">
        <v>230</v>
      </c>
      <c r="J39" s="25"/>
      <c r="K39" s="6"/>
      <c r="S39" s="6"/>
      <c r="U39" s="25"/>
      <c r="V39" s="6"/>
      <c r="Y39" s="12"/>
    </row>
    <row r="40" spans="1:25">
      <c r="G40" s="106"/>
      <c r="S40" s="6"/>
      <c r="U40" s="25"/>
      <c r="V40" s="6"/>
      <c r="Y40" s="12"/>
    </row>
    <row r="41" spans="1:25">
      <c r="G41" s="106"/>
      <c r="N41" s="104"/>
      <c r="P41" s="6"/>
      <c r="S41" s="6"/>
      <c r="U41" s="25"/>
      <c r="V41" s="6"/>
      <c r="Y41" s="12"/>
    </row>
    <row r="42" spans="1:25">
      <c r="G42" s="106"/>
      <c r="N42" s="104"/>
      <c r="P42" s="6"/>
      <c r="S42" s="6"/>
      <c r="Y42" s="12"/>
    </row>
    <row r="43" spans="1:25">
      <c r="G43" s="106"/>
      <c r="N43" s="104"/>
      <c r="P43" s="6"/>
      <c r="S43" s="6"/>
    </row>
    <row r="44" spans="1:25">
      <c r="G44" s="106"/>
      <c r="N44" s="104"/>
      <c r="P44" s="6"/>
      <c r="S44" s="6"/>
    </row>
    <row r="45" spans="1:25">
      <c r="G45" s="106"/>
      <c r="N45" s="104"/>
      <c r="P45" s="6"/>
      <c r="S45" s="6"/>
    </row>
    <row r="46" spans="1:25">
      <c r="G46" s="106"/>
      <c r="N46" s="104"/>
      <c r="P46" s="6"/>
      <c r="S46" s="6"/>
    </row>
    <row r="47" spans="1:25">
      <c r="G47" s="106"/>
      <c r="N47" s="104"/>
      <c r="P47" s="6"/>
      <c r="S47" s="6"/>
    </row>
    <row r="48" spans="1:25">
      <c r="G48" s="106"/>
      <c r="N48" s="104"/>
      <c r="P48" s="6"/>
      <c r="S48" s="6"/>
    </row>
    <row r="49" spans="1:19">
      <c r="G49" s="106"/>
      <c r="N49" s="104"/>
      <c r="P49" s="6"/>
      <c r="S49" s="6"/>
    </row>
    <row r="50" spans="1:19">
      <c r="G50" s="106"/>
      <c r="N50" s="104"/>
      <c r="P50" s="6"/>
      <c r="S50" s="6"/>
    </row>
    <row r="51" spans="1:19">
      <c r="A51" s="3"/>
      <c r="B51" s="3"/>
      <c r="C51" s="3"/>
      <c r="D51" s="3"/>
      <c r="E51" s="3"/>
      <c r="F51" s="3"/>
      <c r="G51" s="106"/>
      <c r="N51" s="104"/>
      <c r="P51" s="6"/>
      <c r="S51" s="6"/>
    </row>
    <row r="52" spans="1:19">
      <c r="A52" s="3"/>
      <c r="B52" s="3"/>
      <c r="C52" s="3"/>
      <c r="D52" s="3"/>
      <c r="E52" s="3"/>
      <c r="F52" s="3"/>
      <c r="G52" s="106"/>
      <c r="N52" s="104"/>
      <c r="P52" s="6"/>
      <c r="S52" s="6"/>
    </row>
    <row r="53" spans="1:19">
      <c r="A53" s="3"/>
      <c r="B53" s="3"/>
      <c r="C53" s="3"/>
      <c r="D53" s="3"/>
      <c r="E53" s="3"/>
      <c r="F53" s="3"/>
      <c r="G53" s="106"/>
      <c r="N53" s="104"/>
      <c r="P53" s="6"/>
      <c r="S53" s="6"/>
    </row>
    <row r="54" spans="1:19">
      <c r="A54" s="3"/>
      <c r="B54" s="3"/>
      <c r="C54" s="3"/>
      <c r="D54" s="3"/>
      <c r="E54" s="3"/>
      <c r="F54" s="3"/>
      <c r="G54" s="106"/>
      <c r="N54" s="104"/>
      <c r="P54" s="6"/>
      <c r="S54" s="6"/>
    </row>
    <row r="55" spans="1:19">
      <c r="A55" s="3"/>
      <c r="B55" s="3"/>
      <c r="C55" s="3"/>
      <c r="D55" s="3"/>
      <c r="E55" s="3"/>
      <c r="F55" s="3"/>
      <c r="G55" s="106"/>
      <c r="N55" s="104"/>
      <c r="P55" s="6"/>
      <c r="S55" s="6"/>
    </row>
    <row r="56" spans="1:19">
      <c r="A56" s="3"/>
      <c r="B56" s="3"/>
      <c r="C56" s="3"/>
      <c r="D56" s="3"/>
      <c r="E56" s="3"/>
      <c r="F56" s="3"/>
      <c r="G56" s="106"/>
      <c r="N56" s="104"/>
      <c r="P56" s="6"/>
      <c r="S56" s="6"/>
    </row>
    <row r="57" spans="1:19">
      <c r="A57" s="3"/>
      <c r="B57" s="3"/>
      <c r="C57" s="3"/>
      <c r="D57" s="3"/>
      <c r="E57" s="3"/>
      <c r="F57" s="3"/>
      <c r="G57" s="106"/>
      <c r="N57" s="104"/>
      <c r="P57" s="6"/>
      <c r="S57" s="6"/>
    </row>
    <row r="58" spans="1:19">
      <c r="A58" s="3"/>
      <c r="B58" s="3"/>
      <c r="C58" s="3"/>
      <c r="D58" s="3"/>
      <c r="E58" s="3"/>
      <c r="F58" s="3"/>
      <c r="G58" s="106"/>
      <c r="N58" s="104"/>
      <c r="P58" s="6"/>
      <c r="S58" s="6"/>
    </row>
    <row r="59" spans="1:19">
      <c r="A59" s="3"/>
      <c r="B59" s="3"/>
      <c r="C59" s="3"/>
      <c r="D59" s="3"/>
      <c r="E59" s="3"/>
      <c r="F59" s="3"/>
      <c r="G59" s="106"/>
      <c r="N59" s="104"/>
      <c r="P59" s="6"/>
      <c r="S59" s="6"/>
    </row>
    <row r="60" spans="1:19">
      <c r="A60" s="3"/>
      <c r="B60" s="3"/>
      <c r="C60" s="3"/>
      <c r="D60" s="3"/>
      <c r="E60" s="3"/>
      <c r="F60" s="3"/>
      <c r="G60" s="106"/>
      <c r="N60" s="104"/>
      <c r="P60" s="6"/>
      <c r="S60" s="6"/>
    </row>
    <row r="61" spans="1:19">
      <c r="A61" s="3"/>
      <c r="B61" s="3"/>
      <c r="C61" s="3"/>
      <c r="D61" s="3"/>
      <c r="E61" s="3"/>
      <c r="F61" s="3"/>
      <c r="G61" s="106"/>
      <c r="N61" s="104"/>
      <c r="P61" s="6"/>
      <c r="S61" s="6"/>
    </row>
    <row r="62" spans="1:19">
      <c r="A62" s="3"/>
      <c r="B62" s="3"/>
      <c r="C62" s="3"/>
      <c r="D62" s="3"/>
      <c r="E62" s="3"/>
      <c r="F62" s="3"/>
      <c r="G62" s="106"/>
      <c r="N62" s="104"/>
      <c r="P62" s="6"/>
      <c r="S62" s="6"/>
    </row>
    <row r="63" spans="1:19">
      <c r="A63" s="3"/>
      <c r="B63" s="3"/>
      <c r="C63" s="3"/>
      <c r="D63" s="3"/>
      <c r="E63" s="3"/>
      <c r="F63" s="3"/>
      <c r="G63" s="106"/>
      <c r="N63" s="104"/>
      <c r="P63" s="6"/>
      <c r="S63" s="6"/>
    </row>
    <row r="64" spans="1:19">
      <c r="A64" s="3"/>
      <c r="B64" s="3"/>
      <c r="C64" s="3"/>
      <c r="D64" s="3"/>
      <c r="E64" s="3"/>
      <c r="F64" s="3"/>
      <c r="G64" s="106"/>
      <c r="N64" s="104"/>
      <c r="P64" s="6"/>
    </row>
    <row r="65" spans="1:6">
      <c r="A65" s="3"/>
      <c r="B65" s="3"/>
      <c r="C65" s="3"/>
      <c r="D65" s="3"/>
      <c r="E65" s="3"/>
      <c r="F65" s="3"/>
    </row>
    <row r="66" spans="1:6">
      <c r="A66" s="3"/>
      <c r="B66" s="3"/>
      <c r="C66" s="3"/>
      <c r="D66" s="3"/>
      <c r="E66" s="3"/>
      <c r="F66" s="3"/>
    </row>
  </sheetData>
  <mergeCells count="2">
    <mergeCell ref="F9:G9"/>
    <mergeCell ref="B9:E9"/>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C20F4-264E-4F53-BCBC-1D2E4FB838E8}">
  <sheetPr>
    <tabColor theme="7" tint="0.79998168889431442"/>
  </sheetPr>
  <dimension ref="A1:O62"/>
  <sheetViews>
    <sheetView workbookViewId="0"/>
  </sheetViews>
  <sheetFormatPr defaultRowHeight="15"/>
  <cols>
    <col min="2" max="2" width="22.7109375" bestFit="1" customWidth="1"/>
    <col min="3" max="3" width="21.85546875" customWidth="1"/>
    <col min="4" max="4" width="22.7109375" bestFit="1" customWidth="1"/>
    <col min="7" max="11" width="10.140625" customWidth="1"/>
  </cols>
  <sheetData>
    <row r="1" spans="1:15">
      <c r="A1" s="4" t="s">
        <v>55</v>
      </c>
    </row>
    <row r="2" spans="1:15">
      <c r="B2" s="27"/>
      <c r="C2" s="27"/>
      <c r="D2" s="27"/>
      <c r="E2" s="27"/>
    </row>
    <row r="3" spans="1:15">
      <c r="A3" t="s">
        <v>2</v>
      </c>
      <c r="E3" s="27"/>
    </row>
    <row r="4" spans="1:15">
      <c r="A4" s="156" t="s">
        <v>56</v>
      </c>
      <c r="B4" s="156"/>
      <c r="C4" s="156"/>
      <c r="D4" s="156"/>
      <c r="E4" s="27"/>
    </row>
    <row r="5" spans="1:15">
      <c r="A5" s="156" t="s">
        <v>57</v>
      </c>
      <c r="B5" s="156"/>
      <c r="C5" s="156"/>
      <c r="D5" s="156"/>
      <c r="E5" s="27"/>
    </row>
    <row r="6" spans="1:15" ht="14.45" customHeight="1">
      <c r="A6" s="157" t="s">
        <v>58</v>
      </c>
      <c r="B6" s="157"/>
      <c r="C6" s="157"/>
      <c r="D6" s="157"/>
      <c r="E6" s="157"/>
      <c r="F6" s="157"/>
      <c r="G6" s="157"/>
      <c r="H6" s="157"/>
      <c r="I6" s="157"/>
      <c r="J6" s="157"/>
      <c r="K6" s="157"/>
      <c r="L6" s="157"/>
      <c r="M6" s="157"/>
      <c r="N6" s="157"/>
      <c r="O6" s="157"/>
    </row>
    <row r="7" spans="1:15">
      <c r="B7" s="27"/>
      <c r="C7" s="27"/>
      <c r="D7" s="27"/>
      <c r="E7" s="27"/>
    </row>
    <row r="8" spans="1:15">
      <c r="B8" s="153" t="s">
        <v>59</v>
      </c>
      <c r="C8" s="155"/>
      <c r="D8" s="116"/>
    </row>
    <row r="9" spans="1:15" ht="45">
      <c r="A9" s="48" t="s">
        <v>60</v>
      </c>
      <c r="B9" s="49" t="s">
        <v>61</v>
      </c>
      <c r="C9" s="49" t="s">
        <v>21</v>
      </c>
      <c r="D9" s="49" t="s">
        <v>62</v>
      </c>
    </row>
    <row r="10" spans="1:15">
      <c r="A10" s="32">
        <v>2022</v>
      </c>
      <c r="B10" s="75">
        <v>39.429600847690509</v>
      </c>
      <c r="C10" s="75">
        <v>39.429600847690509</v>
      </c>
      <c r="D10" s="75">
        <v>39.429600847690509</v>
      </c>
      <c r="H10" s="1"/>
      <c r="I10" s="1"/>
      <c r="J10" s="1"/>
      <c r="K10" s="1"/>
    </row>
    <row r="11" spans="1:15">
      <c r="A11" s="32">
        <v>2023</v>
      </c>
      <c r="B11" s="75">
        <v>40.484864522424417</v>
      </c>
      <c r="C11" s="75">
        <v>40.01246056654481</v>
      </c>
      <c r="D11" s="75">
        <v>40.484864522424417</v>
      </c>
      <c r="E11" s="6"/>
      <c r="H11" s="1"/>
      <c r="I11" s="1"/>
      <c r="J11" s="1"/>
      <c r="K11" s="1"/>
    </row>
    <row r="12" spans="1:15">
      <c r="A12" s="32">
        <v>2024</v>
      </c>
      <c r="B12" s="75">
        <v>41.576329864026839</v>
      </c>
      <c r="C12" s="75">
        <v>40.560267096725596</v>
      </c>
      <c r="D12" s="75">
        <v>41.576329864026839</v>
      </c>
      <c r="E12" s="6"/>
      <c r="H12" s="1"/>
      <c r="I12" s="1"/>
      <c r="J12" s="1"/>
      <c r="K12" s="1"/>
    </row>
    <row r="13" spans="1:15">
      <c r="A13" s="32">
        <v>2025</v>
      </c>
      <c r="B13" s="75">
        <v>42.767394372656412</v>
      </c>
      <c r="C13" s="75">
        <v>41.118070969897992</v>
      </c>
      <c r="D13" s="75">
        <v>37.615955618156413</v>
      </c>
      <c r="E13" s="6"/>
      <c r="H13" s="1"/>
      <c r="I13" s="1"/>
      <c r="J13" s="1"/>
      <c r="K13" s="1"/>
    </row>
    <row r="14" spans="1:15">
      <c r="A14" s="32">
        <v>2026</v>
      </c>
      <c r="B14" s="75">
        <v>44.027070260860079</v>
      </c>
      <c r="C14" s="75">
        <v>41.524463865466714</v>
      </c>
      <c r="D14" s="75">
        <v>38.875631506360079</v>
      </c>
      <c r="E14" s="6"/>
      <c r="H14" s="1"/>
      <c r="I14" s="1"/>
      <c r="J14" s="1"/>
      <c r="K14" s="1"/>
    </row>
    <row r="15" spans="1:15">
      <c r="A15" s="32">
        <v>2027</v>
      </c>
      <c r="B15" s="75">
        <v>45.071988005883242</v>
      </c>
      <c r="C15" s="75">
        <v>41.671593089266544</v>
      </c>
      <c r="D15" s="75">
        <v>39.920549251383243</v>
      </c>
      <c r="E15" s="6"/>
      <c r="H15" s="1"/>
      <c r="I15" s="1"/>
      <c r="J15" s="1"/>
      <c r="K15" s="1"/>
    </row>
    <row r="16" spans="1:15">
      <c r="A16" s="32">
        <v>2028</v>
      </c>
      <c r="B16" s="75">
        <v>46.679022194754552</v>
      </c>
      <c r="C16" s="75">
        <v>42.072558565135381</v>
      </c>
      <c r="D16" s="75">
        <v>41.52758344025456</v>
      </c>
      <c r="E16" s="6"/>
      <c r="H16" s="1"/>
      <c r="I16" s="1"/>
      <c r="J16" s="1"/>
      <c r="K16" s="1"/>
    </row>
    <row r="17" spans="1:11">
      <c r="A17" s="32">
        <v>2029</v>
      </c>
      <c r="B17" s="75">
        <v>48.051026688218862</v>
      </c>
      <c r="C17" s="75">
        <v>42.501307834790168</v>
      </c>
      <c r="D17" s="75">
        <v>42.89958793371887</v>
      </c>
      <c r="E17" s="6"/>
      <c r="H17" s="1"/>
      <c r="I17" s="1"/>
      <c r="J17" s="1"/>
      <c r="K17" s="1"/>
    </row>
    <row r="18" spans="1:11">
      <c r="A18" s="32">
        <v>2030</v>
      </c>
      <c r="B18" s="75">
        <v>49.209424826338193</v>
      </c>
      <c r="C18" s="75">
        <v>42.651688620893978</v>
      </c>
      <c r="D18" s="75">
        <v>44.057986071838194</v>
      </c>
      <c r="E18" s="6"/>
      <c r="H18" s="1"/>
      <c r="I18" s="1"/>
      <c r="J18" s="1"/>
      <c r="K18" s="1"/>
    </row>
    <row r="19" spans="1:11">
      <c r="A19" s="32">
        <v>2031</v>
      </c>
      <c r="B19" s="75">
        <v>50.042041244927503</v>
      </c>
      <c r="C19" s="75">
        <v>43.09894008738268</v>
      </c>
      <c r="D19" s="75">
        <v>44.890602490427511</v>
      </c>
      <c r="E19" s="6"/>
      <c r="H19" s="1"/>
      <c r="I19" s="1"/>
      <c r="J19" s="1"/>
      <c r="K19" s="1"/>
    </row>
    <row r="20" spans="1:11">
      <c r="A20" s="32">
        <v>2032</v>
      </c>
      <c r="B20" s="75">
        <v>50.920859880110982</v>
      </c>
      <c r="C20" s="75">
        <v>43.61612092178828</v>
      </c>
      <c r="D20" s="75">
        <v>45.769421125610982</v>
      </c>
      <c r="E20" s="6"/>
      <c r="H20" s="1"/>
      <c r="I20" s="1"/>
      <c r="J20" s="1"/>
      <c r="K20" s="1"/>
    </row>
    <row r="21" spans="1:11">
      <c r="A21" s="32">
        <v>2033</v>
      </c>
      <c r="B21" s="75">
        <v>51.92646165328533</v>
      </c>
      <c r="C21" s="75">
        <v>44.186002483721566</v>
      </c>
      <c r="D21" s="75">
        <v>46.77502289878533</v>
      </c>
      <c r="E21" s="6"/>
      <c r="H21" s="1"/>
      <c r="I21" s="1"/>
      <c r="J21" s="1"/>
      <c r="K21" s="1"/>
    </row>
    <row r="22" spans="1:11">
      <c r="A22" s="32">
        <v>2034</v>
      </c>
      <c r="B22" s="75">
        <v>52.959525495646474</v>
      </c>
      <c r="C22" s="75">
        <v>44.802145368833109</v>
      </c>
      <c r="D22" s="75">
        <v>47.808086741146489</v>
      </c>
      <c r="E22" s="6"/>
      <c r="H22" s="1"/>
      <c r="I22" s="1"/>
      <c r="J22" s="1"/>
      <c r="K22" s="1"/>
    </row>
    <row r="23" spans="1:11">
      <c r="A23" s="32">
        <v>2035</v>
      </c>
      <c r="B23" s="75">
        <v>53.936873259592979</v>
      </c>
      <c r="C23" s="75">
        <v>45.488248509345091</v>
      </c>
      <c r="D23" s="75">
        <v>48.785434505092987</v>
      </c>
      <c r="E23" s="6"/>
      <c r="H23" s="1"/>
      <c r="I23" s="1"/>
      <c r="J23" s="1"/>
      <c r="K23" s="1"/>
    </row>
    <row r="24" spans="1:11">
      <c r="A24" s="47">
        <v>2036</v>
      </c>
      <c r="B24" s="117">
        <v>54.923370304191884</v>
      </c>
      <c r="C24" s="119">
        <v>46.264492023820331</v>
      </c>
      <c r="D24" s="119">
        <v>49.771931549691885</v>
      </c>
      <c r="E24" s="6"/>
      <c r="H24" s="1"/>
      <c r="I24" s="1"/>
      <c r="J24" s="1"/>
      <c r="K24" s="1"/>
    </row>
    <row r="25" spans="1:11">
      <c r="A25" s="86">
        <v>2037</v>
      </c>
      <c r="B25" s="118">
        <v>55.895345677311795</v>
      </c>
      <c r="C25" s="120">
        <v>47.104715254547969</v>
      </c>
      <c r="D25" s="120">
        <v>50.743906922811803</v>
      </c>
      <c r="E25" s="6"/>
    </row>
    <row r="26" spans="1:11">
      <c r="A26" s="47">
        <v>2038</v>
      </c>
      <c r="B26" s="117">
        <v>56.626552381663444</v>
      </c>
      <c r="C26" s="120">
        <v>47.727155978801491</v>
      </c>
      <c r="D26" s="120">
        <v>51.475113627163445</v>
      </c>
      <c r="E26" s="6"/>
    </row>
    <row r="27" spans="1:11">
      <c r="A27" s="86">
        <v>2039</v>
      </c>
      <c r="B27" s="118">
        <v>57.325697004271156</v>
      </c>
      <c r="C27" s="119">
        <v>48.305174221919671</v>
      </c>
      <c r="D27" s="119">
        <v>52.174258249771157</v>
      </c>
      <c r="E27" s="6"/>
    </row>
    <row r="28" spans="1:11">
      <c r="A28" s="47">
        <v>2040</v>
      </c>
      <c r="B28" s="117">
        <v>57.66036458324816</v>
      </c>
      <c r="C28" s="119">
        <v>48.686396933190849</v>
      </c>
      <c r="D28" s="119">
        <v>52.508925828748161</v>
      </c>
      <c r="E28" s="6"/>
    </row>
    <row r="29" spans="1:11">
      <c r="A29" s="86">
        <v>2041</v>
      </c>
      <c r="B29" s="118">
        <v>58.261771243828569</v>
      </c>
      <c r="C29" s="119">
        <v>49.340843616805302</v>
      </c>
      <c r="D29" s="119">
        <v>53.110332489328577</v>
      </c>
      <c r="E29" s="6"/>
    </row>
    <row r="30" spans="1:11">
      <c r="A30" s="47">
        <v>2042</v>
      </c>
      <c r="B30" s="117">
        <v>58.85947748030047</v>
      </c>
      <c r="C30" s="119">
        <v>50.044135739017193</v>
      </c>
      <c r="D30" s="119">
        <v>53.708038725800478</v>
      </c>
      <c r="E30" s="6"/>
    </row>
    <row r="31" spans="1:11">
      <c r="A31" s="86">
        <v>2043</v>
      </c>
      <c r="B31" s="118">
        <v>59.515234721902601</v>
      </c>
      <c r="C31" s="119">
        <v>50.607884581791922</v>
      </c>
      <c r="D31" s="119">
        <v>54.363795967402609</v>
      </c>
      <c r="E31" s="6"/>
    </row>
    <row r="32" spans="1:11">
      <c r="A32" s="47">
        <v>2044</v>
      </c>
      <c r="B32" s="117">
        <v>60.044060389152818</v>
      </c>
      <c r="C32" s="119">
        <v>51.125451918802561</v>
      </c>
      <c r="D32" s="119">
        <v>54.892621634652826</v>
      </c>
      <c r="E32" s="6"/>
    </row>
    <row r="33" spans="1:5">
      <c r="A33" s="86">
        <v>2045</v>
      </c>
      <c r="B33" s="118">
        <v>60.635539050684358</v>
      </c>
      <c r="C33" s="119">
        <v>51.716040174668073</v>
      </c>
      <c r="D33" s="119">
        <v>55.484100296184366</v>
      </c>
      <c r="E33" s="6"/>
    </row>
    <row r="34" spans="1:5">
      <c r="A34" s="47">
        <v>2046</v>
      </c>
      <c r="B34" s="117">
        <v>61.231697209072493</v>
      </c>
      <c r="C34" s="119">
        <v>52.261376750026209</v>
      </c>
      <c r="D34" s="119">
        <v>56.080258454572494</v>
      </c>
      <c r="E34" s="6"/>
    </row>
    <row r="35" spans="1:5">
      <c r="A35" s="86">
        <v>2047</v>
      </c>
      <c r="B35" s="118">
        <v>61.83231093801443</v>
      </c>
      <c r="C35" s="119">
        <v>52.801997676721413</v>
      </c>
      <c r="D35" s="119">
        <v>56.680872183514438</v>
      </c>
      <c r="E35" s="6"/>
    </row>
    <row r="36" spans="1:5">
      <c r="A36" s="47">
        <v>2048</v>
      </c>
      <c r="B36" s="117">
        <v>62.445497842727555</v>
      </c>
      <c r="C36" s="119">
        <v>53.293637880889094</v>
      </c>
      <c r="D36" s="119">
        <v>57.294059088227556</v>
      </c>
      <c r="E36" s="6"/>
    </row>
    <row r="37" spans="1:5">
      <c r="A37" s="86">
        <v>2049</v>
      </c>
      <c r="B37" s="118">
        <v>62.95312840883382</v>
      </c>
      <c r="C37" s="119">
        <v>53.703512034347654</v>
      </c>
      <c r="D37" s="119">
        <v>57.801689654333821</v>
      </c>
      <c r="E37" s="6"/>
    </row>
    <row r="38" spans="1:5">
      <c r="A38" s="86">
        <v>2050</v>
      </c>
      <c r="B38" s="118">
        <v>63.569793272984604</v>
      </c>
      <c r="C38" s="120">
        <v>54.190021819102228</v>
      </c>
      <c r="D38" s="120">
        <v>58.418354518484612</v>
      </c>
      <c r="E38" s="6"/>
    </row>
    <row r="39" spans="1:5">
      <c r="B39" s="46"/>
    </row>
    <row r="40" spans="1:5">
      <c r="B40" s="46"/>
    </row>
    <row r="41" spans="1:5">
      <c r="B41" s="46"/>
    </row>
    <row r="42" spans="1:5">
      <c r="B42" s="46"/>
    </row>
    <row r="43" spans="1:5">
      <c r="B43" s="46"/>
    </row>
    <row r="44" spans="1:5">
      <c r="B44" s="46"/>
    </row>
    <row r="45" spans="1:5">
      <c r="B45" s="46"/>
    </row>
    <row r="46" spans="1:5">
      <c r="B46" s="46"/>
    </row>
    <row r="47" spans="1:5">
      <c r="B47" s="46"/>
    </row>
    <row r="48" spans="1:5">
      <c r="B48" s="46"/>
    </row>
    <row r="49" spans="2:2">
      <c r="B49" s="46"/>
    </row>
    <row r="50" spans="2:2">
      <c r="B50" s="46"/>
    </row>
    <row r="51" spans="2:2">
      <c r="B51" s="46"/>
    </row>
    <row r="52" spans="2:2">
      <c r="B52" s="46"/>
    </row>
    <row r="53" spans="2:2">
      <c r="B53" s="46"/>
    </row>
    <row r="54" spans="2:2">
      <c r="B54" s="46"/>
    </row>
    <row r="55" spans="2:2">
      <c r="B55" s="46"/>
    </row>
    <row r="56" spans="2:2">
      <c r="B56" s="46"/>
    </row>
    <row r="57" spans="2:2">
      <c r="B57" s="46"/>
    </row>
    <row r="58" spans="2:2">
      <c r="B58" s="46"/>
    </row>
    <row r="59" spans="2:2">
      <c r="B59" s="46"/>
    </row>
    <row r="60" spans="2:2">
      <c r="B60" s="46"/>
    </row>
    <row r="61" spans="2:2">
      <c r="B61" s="46"/>
    </row>
    <row r="62" spans="2:2">
      <c r="B62" s="46"/>
    </row>
  </sheetData>
  <mergeCells count="4">
    <mergeCell ref="B8:C8"/>
    <mergeCell ref="A4:D4"/>
    <mergeCell ref="A5:D5"/>
    <mergeCell ref="A6:O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73D9A-EF45-448C-ABAA-2865988C4DD3}">
  <sheetPr>
    <tabColor theme="7" tint="0.79998168889431442"/>
  </sheetPr>
  <dimension ref="A1:G101"/>
  <sheetViews>
    <sheetView workbookViewId="0"/>
  </sheetViews>
  <sheetFormatPr defaultColWidth="8.7109375" defaultRowHeight="15"/>
  <cols>
    <col min="1" max="1" width="33.42578125" customWidth="1"/>
    <col min="2" max="7" width="17.7109375" customWidth="1"/>
    <col min="8" max="8" width="40.5703125" customWidth="1"/>
  </cols>
  <sheetData>
    <row r="1" spans="1:7">
      <c r="A1" s="4" t="s">
        <v>63</v>
      </c>
    </row>
    <row r="3" spans="1:7">
      <c r="A3" t="s">
        <v>2</v>
      </c>
    </row>
    <row r="4" spans="1:7">
      <c r="A4" t="s">
        <v>64</v>
      </c>
    </row>
    <row r="5" spans="1:7">
      <c r="A5" t="s">
        <v>65</v>
      </c>
    </row>
    <row r="6" spans="1:7">
      <c r="A6" t="s">
        <v>66</v>
      </c>
    </row>
    <row r="8" spans="1:7" s="74" customFormat="1">
      <c r="A8" s="73" t="s">
        <v>67</v>
      </c>
    </row>
    <row r="9" spans="1:7" ht="15.75" thickBot="1">
      <c r="A9" s="4"/>
    </row>
    <row r="10" spans="1:7" ht="30">
      <c r="A10" s="123"/>
      <c r="B10" s="84" t="s">
        <v>68</v>
      </c>
      <c r="C10" s="84" t="s">
        <v>69</v>
      </c>
      <c r="D10" s="84" t="s">
        <v>70</v>
      </c>
      <c r="E10" s="84" t="s">
        <v>71</v>
      </c>
      <c r="F10" s="84" t="s">
        <v>72</v>
      </c>
      <c r="G10" s="85" t="s">
        <v>73</v>
      </c>
    </row>
    <row r="11" spans="1:7">
      <c r="A11" s="98" t="s">
        <v>74</v>
      </c>
      <c r="B11" s="99">
        <v>5.7992000000000008</v>
      </c>
      <c r="C11" s="99">
        <v>7.2905999999999995</v>
      </c>
      <c r="D11" s="99">
        <v>1.7</v>
      </c>
      <c r="E11" s="99">
        <v>1.3534000000000002</v>
      </c>
      <c r="F11" s="99">
        <v>0.4985</v>
      </c>
      <c r="G11" s="100">
        <v>0.98</v>
      </c>
    </row>
    <row r="12" spans="1:7">
      <c r="A12" s="98" t="s">
        <v>75</v>
      </c>
      <c r="B12" s="121">
        <v>89.338089535368553</v>
      </c>
      <c r="C12" s="121">
        <v>78.852507115269916</v>
      </c>
      <c r="D12" s="121">
        <v>130.23529769066954</v>
      </c>
      <c r="E12" s="121">
        <v>76.026152304741629</v>
      </c>
      <c r="F12" s="121">
        <v>107.93748879789307</v>
      </c>
      <c r="G12" s="122">
        <v>354.1073107994921</v>
      </c>
    </row>
    <row r="13" spans="1:7">
      <c r="A13" s="98" t="s">
        <v>76</v>
      </c>
      <c r="B13" s="121">
        <v>99.594373032528566</v>
      </c>
      <c r="C13" s="121">
        <v>96.297391319551878</v>
      </c>
      <c r="D13" s="121">
        <v>150.81525470897884</v>
      </c>
      <c r="E13" s="121">
        <v>99.568983640001491</v>
      </c>
      <c r="F13" s="121">
        <v>123.72609254426784</v>
      </c>
      <c r="G13" s="122">
        <v>370.69562081379939</v>
      </c>
    </row>
    <row r="14" spans="1:7">
      <c r="A14" s="98" t="s">
        <v>77</v>
      </c>
      <c r="B14" s="121">
        <v>114.5216162383921</v>
      </c>
      <c r="C14" s="121">
        <v>121.73214168926057</v>
      </c>
      <c r="D14" s="121">
        <v>176.90190670153777</v>
      </c>
      <c r="E14" s="121">
        <v>109.29140965130232</v>
      </c>
      <c r="F14" s="121">
        <v>132.85270759458481</v>
      </c>
      <c r="G14" s="122">
        <v>387.28393082810669</v>
      </c>
    </row>
    <row r="15" spans="1:7">
      <c r="A15" s="98" t="s">
        <v>78</v>
      </c>
      <c r="B15" s="121">
        <v>76.493751911068301</v>
      </c>
      <c r="C15" s="121">
        <v>71.410643226342927</v>
      </c>
      <c r="D15" s="121">
        <v>90.809063828324213</v>
      </c>
      <c r="E15" s="121">
        <v>76.878312567624533</v>
      </c>
      <c r="F15" s="121">
        <v>107.93748879789307</v>
      </c>
      <c r="G15" s="122">
        <v>439.11223963154555</v>
      </c>
    </row>
    <row r="16" spans="1:7">
      <c r="A16" s="98" t="s">
        <v>79</v>
      </c>
      <c r="B16" s="121">
        <v>85.105867762174128</v>
      </c>
      <c r="C16" s="121">
        <v>85.21605273680224</v>
      </c>
      <c r="D16" s="121">
        <v>104.63404784142966</v>
      </c>
      <c r="E16" s="121">
        <v>100.32776456278106</v>
      </c>
      <c r="F16" s="121">
        <v>123.72609254426784</v>
      </c>
      <c r="G16" s="122">
        <v>458.88823447705488</v>
      </c>
    </row>
    <row r="17" spans="1:7">
      <c r="A17" s="98" t="s">
        <v>80</v>
      </c>
      <c r="B17" s="121">
        <v>97.681262464309555</v>
      </c>
      <c r="C17" s="121">
        <v>108.60607703722741</v>
      </c>
      <c r="D17" s="121">
        <v>121.95002407430236</v>
      </c>
      <c r="E17" s="121">
        <v>109.81500228029495</v>
      </c>
      <c r="F17" s="121">
        <v>132.85270759458481</v>
      </c>
      <c r="G17" s="122">
        <v>478.66422932256427</v>
      </c>
    </row>
    <row r="18" spans="1:7" ht="15.75" thickBot="1">
      <c r="A18" s="101"/>
      <c r="B18" s="102"/>
      <c r="C18" s="102"/>
      <c r="D18" s="102"/>
      <c r="E18" s="102"/>
      <c r="F18" s="102"/>
      <c r="G18" s="103"/>
    </row>
    <row r="19" spans="1:7">
      <c r="E19" s="28"/>
    </row>
    <row r="20" spans="1:7">
      <c r="E20" s="28"/>
    </row>
    <row r="21" spans="1:7">
      <c r="E21" s="28"/>
    </row>
    <row r="22" spans="1:7">
      <c r="E22" s="28"/>
    </row>
    <row r="23" spans="1:7">
      <c r="E23" s="28"/>
    </row>
    <row r="24" spans="1:7">
      <c r="E24" s="28"/>
    </row>
    <row r="25" spans="1:7">
      <c r="E25" s="28"/>
    </row>
    <row r="26" spans="1:7">
      <c r="E26" s="28"/>
    </row>
    <row r="27" spans="1:7">
      <c r="E27" s="28"/>
    </row>
    <row r="28" spans="1:7">
      <c r="E28" s="28"/>
    </row>
    <row r="29" spans="1:7">
      <c r="E29" s="28"/>
    </row>
    <row r="30" spans="1:7">
      <c r="E30" s="28"/>
    </row>
    <row r="31" spans="1:7">
      <c r="E31" s="28"/>
    </row>
    <row r="32" spans="1:7">
      <c r="E32" s="28"/>
    </row>
    <row r="33" spans="5:5">
      <c r="E33" s="28"/>
    </row>
    <row r="34" spans="5:5">
      <c r="E34" s="28"/>
    </row>
    <row r="35" spans="5:5">
      <c r="E35" s="28"/>
    </row>
    <row r="36" spans="5:5">
      <c r="E36" s="28"/>
    </row>
    <row r="37" spans="5:5">
      <c r="E37" s="28"/>
    </row>
    <row r="38" spans="5:5">
      <c r="E38" s="28"/>
    </row>
    <row r="39" spans="5:5">
      <c r="E39" s="28"/>
    </row>
    <row r="40" spans="5:5">
      <c r="E40" s="28"/>
    </row>
    <row r="41" spans="5:5">
      <c r="E41" s="28"/>
    </row>
    <row r="42" spans="5:5">
      <c r="E42" s="28"/>
    </row>
    <row r="43" spans="5:5">
      <c r="E43" s="28"/>
    </row>
    <row r="44" spans="5:5">
      <c r="E44" s="28"/>
    </row>
    <row r="45" spans="5:5">
      <c r="E45" s="28"/>
    </row>
    <row r="46" spans="5:5">
      <c r="E46" s="28"/>
    </row>
    <row r="47" spans="5:5">
      <c r="E47" s="28"/>
    </row>
    <row r="48" spans="5:5">
      <c r="E48" s="28"/>
    </row>
    <row r="49" spans="5:5">
      <c r="E49" s="28"/>
    </row>
    <row r="50" spans="5:5">
      <c r="E50" s="28"/>
    </row>
    <row r="51" spans="5:5">
      <c r="E51" s="28"/>
    </row>
    <row r="52" spans="5:5">
      <c r="E52" s="28"/>
    </row>
    <row r="53" spans="5:5">
      <c r="E53" s="28"/>
    </row>
    <row r="54" spans="5:5">
      <c r="E54" s="28"/>
    </row>
    <row r="55" spans="5:5">
      <c r="E55" s="28"/>
    </row>
    <row r="56" spans="5:5">
      <c r="E56" s="28"/>
    </row>
    <row r="57" spans="5:5">
      <c r="E57" s="28"/>
    </row>
    <row r="58" spans="5:5">
      <c r="E58" s="28"/>
    </row>
    <row r="59" spans="5:5">
      <c r="E59" s="28"/>
    </row>
    <row r="60" spans="5:5">
      <c r="E60" s="28"/>
    </row>
    <row r="61" spans="5:5">
      <c r="E61" s="28"/>
    </row>
    <row r="62" spans="5:5">
      <c r="E62" s="28"/>
    </row>
    <row r="63" spans="5:5">
      <c r="E63" s="28"/>
    </row>
    <row r="64" spans="5:5">
      <c r="E64" s="28"/>
    </row>
    <row r="65" spans="5:5">
      <c r="E65" s="28"/>
    </row>
    <row r="66" spans="5:5">
      <c r="E66" s="28"/>
    </row>
    <row r="67" spans="5:5">
      <c r="E67" s="28"/>
    </row>
    <row r="68" spans="5:5">
      <c r="E68" s="28"/>
    </row>
    <row r="69" spans="5:5">
      <c r="E69" s="28"/>
    </row>
    <row r="70" spans="5:5">
      <c r="E70" s="28"/>
    </row>
    <row r="71" spans="5:5">
      <c r="E71" s="28"/>
    </row>
    <row r="72" spans="5:5">
      <c r="E72" s="28"/>
    </row>
    <row r="73" spans="5:5">
      <c r="E73" s="28"/>
    </row>
    <row r="74" spans="5:5">
      <c r="E74" s="28"/>
    </row>
    <row r="75" spans="5:5">
      <c r="E75" s="28"/>
    </row>
    <row r="76" spans="5:5">
      <c r="E76" s="28"/>
    </row>
    <row r="77" spans="5:5">
      <c r="E77" s="28"/>
    </row>
    <row r="78" spans="5:5">
      <c r="E78" s="28"/>
    </row>
    <row r="79" spans="5:5">
      <c r="E79" s="28"/>
    </row>
    <row r="80" spans="5:5">
      <c r="E80" s="28"/>
    </row>
    <row r="81" spans="5:5">
      <c r="E81" s="28"/>
    </row>
    <row r="82" spans="5:5">
      <c r="E82" s="28"/>
    </row>
    <row r="83" spans="5:5">
      <c r="E83" s="28"/>
    </row>
    <row r="84" spans="5:5">
      <c r="E84" s="28"/>
    </row>
    <row r="85" spans="5:5">
      <c r="E85" s="28"/>
    </row>
    <row r="86" spans="5:5">
      <c r="E86" s="28"/>
    </row>
    <row r="87" spans="5:5">
      <c r="E87" s="28"/>
    </row>
    <row r="88" spans="5:5">
      <c r="E88" s="28"/>
    </row>
    <row r="89" spans="5:5">
      <c r="E89" s="28"/>
    </row>
    <row r="90" spans="5:5">
      <c r="E90" s="28"/>
    </row>
    <row r="91" spans="5:5">
      <c r="E91" s="28"/>
    </row>
    <row r="92" spans="5:5">
      <c r="E92" s="28"/>
    </row>
    <row r="93" spans="5:5">
      <c r="E93" s="28"/>
    </row>
    <row r="94" spans="5:5">
      <c r="E94" s="28"/>
    </row>
    <row r="95" spans="5:5">
      <c r="E95" s="28"/>
    </row>
    <row r="96" spans="5:5">
      <c r="E96" s="28"/>
    </row>
    <row r="97" spans="5:5">
      <c r="E97" s="28"/>
    </row>
    <row r="98" spans="5:5">
      <c r="E98" s="28"/>
    </row>
    <row r="99" spans="5:5">
      <c r="E99" s="28"/>
    </row>
    <row r="100" spans="5:5">
      <c r="E100" s="28"/>
    </row>
    <row r="101" spans="5:5">
      <c r="E101" s="28"/>
    </row>
  </sheetData>
  <phoneticPr fontId="27" type="noConversion"/>
  <conditionalFormatting sqref="B20:B101">
    <cfRule type="colorScale" priority="2">
      <colorScale>
        <cfvo type="min"/>
        <cfvo type="percentile" val="50"/>
        <cfvo type="max"/>
        <color rgb="FF63BE7B"/>
        <color rgb="FFFFEB84"/>
        <color rgb="FFF8696B"/>
      </colorScale>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32496-30FE-44B4-B1DB-9A639F93EF0E}">
  <sheetPr>
    <tabColor theme="8" tint="0.79998168889431442"/>
  </sheetPr>
  <dimension ref="A1"/>
  <sheetViews>
    <sheetView workbookViewId="0"/>
  </sheetViews>
  <sheetFormatPr defaultColWidth="8.7109375" defaultRowHeight="15"/>
  <cols>
    <col min="1" max="16384" width="8.7109375" style="33"/>
  </cols>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F5B5-094C-4734-AE92-FC9B11518154}">
  <sheetPr>
    <tabColor theme="8" tint="0.79998168889431442"/>
  </sheetPr>
  <dimension ref="A1:AU161"/>
  <sheetViews>
    <sheetView workbookViewId="0"/>
  </sheetViews>
  <sheetFormatPr defaultRowHeight="15"/>
  <cols>
    <col min="1" max="1" width="10.85546875" customWidth="1"/>
    <col min="2" max="2" width="25.140625" customWidth="1"/>
    <col min="3" max="3" width="12.85546875" customWidth="1"/>
    <col min="4" max="4" width="13.28515625" bestFit="1" customWidth="1"/>
    <col min="5" max="5" width="21.85546875" bestFit="1" customWidth="1"/>
    <col min="6" max="6" width="14.85546875" bestFit="1" customWidth="1"/>
    <col min="7" max="7" width="15.42578125" customWidth="1"/>
    <col min="8" max="8" width="10.28515625" bestFit="1" customWidth="1"/>
    <col min="9" max="9" width="19.7109375" customWidth="1"/>
    <col min="10" max="10" width="18.85546875" customWidth="1"/>
    <col min="11" max="11" width="14.42578125" bestFit="1" customWidth="1"/>
    <col min="12" max="12" width="14.28515625" customWidth="1"/>
    <col min="13" max="14" width="12.5703125" customWidth="1"/>
    <col min="15" max="15" width="15.42578125" bestFit="1" customWidth="1"/>
    <col min="16" max="16" width="9.85546875" bestFit="1" customWidth="1"/>
    <col min="17" max="17" width="11.7109375" customWidth="1"/>
    <col min="18" max="18" width="16.28515625" bestFit="1" customWidth="1"/>
    <col min="19" max="22" width="12.140625" customWidth="1"/>
    <col min="23" max="23" width="15.42578125" bestFit="1" customWidth="1"/>
    <col min="25" max="25" width="11.85546875" customWidth="1"/>
    <col min="26" max="26" width="16.28515625" bestFit="1" customWidth="1"/>
    <col min="27" max="30" width="11" customWidth="1"/>
    <col min="31" max="31" width="12.85546875" customWidth="1"/>
    <col min="33" max="33" width="12.5703125" customWidth="1"/>
    <col min="34" max="34" width="18.42578125" bestFit="1" customWidth="1"/>
    <col min="35" max="38" width="12" customWidth="1"/>
    <col min="39" max="39" width="14.7109375" bestFit="1" customWidth="1"/>
    <col min="41" max="41" width="11.7109375" customWidth="1"/>
    <col min="42" max="42" width="16.28515625" bestFit="1" customWidth="1"/>
    <col min="43" max="46" width="12.140625" customWidth="1"/>
    <col min="47" max="47" width="14.7109375" bestFit="1" customWidth="1"/>
  </cols>
  <sheetData>
    <row r="1" spans="1:47">
      <c r="A1" s="4" t="s">
        <v>81</v>
      </c>
    </row>
    <row r="2" spans="1:47">
      <c r="A2" s="4"/>
    </row>
    <row r="3" spans="1:47">
      <c r="A3" t="s">
        <v>2</v>
      </c>
    </row>
    <row r="4" spans="1:47">
      <c r="A4" t="s">
        <v>82</v>
      </c>
    </row>
    <row r="5" spans="1:47">
      <c r="A5" t="s">
        <v>83</v>
      </c>
    </row>
    <row r="6" spans="1:47">
      <c r="A6" t="s">
        <v>84</v>
      </c>
    </row>
    <row r="8" spans="1:47">
      <c r="A8" s="51" t="s">
        <v>85</v>
      </c>
      <c r="B8" s="50"/>
      <c r="C8" s="50"/>
      <c r="D8" s="50"/>
      <c r="E8" s="50"/>
      <c r="F8" s="50"/>
      <c r="G8" s="50"/>
      <c r="I8" s="54" t="s">
        <v>24</v>
      </c>
      <c r="J8" s="55"/>
      <c r="K8" s="55"/>
      <c r="L8" s="55"/>
      <c r="M8" s="55"/>
      <c r="N8" s="55"/>
      <c r="O8" s="55"/>
      <c r="Q8" s="54" t="s">
        <v>25</v>
      </c>
      <c r="R8" s="55"/>
      <c r="S8" s="55"/>
      <c r="T8" s="55"/>
      <c r="U8" s="55"/>
      <c r="V8" s="55"/>
      <c r="W8" s="55"/>
      <c r="Y8" s="54" t="s">
        <v>27</v>
      </c>
      <c r="Z8" s="55"/>
      <c r="AA8" s="55"/>
      <c r="AB8" s="55"/>
      <c r="AC8" s="55"/>
      <c r="AD8" s="55"/>
      <c r="AE8" s="55"/>
      <c r="AG8" s="54" t="s">
        <v>29</v>
      </c>
      <c r="AH8" s="55"/>
      <c r="AI8" s="55"/>
      <c r="AJ8" s="55"/>
      <c r="AK8" s="55"/>
      <c r="AL8" s="55"/>
      <c r="AM8" s="55"/>
      <c r="AO8" s="54" t="s">
        <v>31</v>
      </c>
      <c r="AP8" s="55"/>
      <c r="AQ8" s="55"/>
      <c r="AR8" s="55"/>
      <c r="AS8" s="55"/>
      <c r="AT8" s="55"/>
      <c r="AU8" s="55"/>
    </row>
    <row r="9" spans="1:47">
      <c r="A9" s="50"/>
      <c r="B9" s="50"/>
      <c r="C9" s="50"/>
      <c r="D9" s="50"/>
      <c r="E9" s="50"/>
      <c r="F9" s="50"/>
      <c r="G9" s="50"/>
      <c r="I9" s="55"/>
      <c r="J9" s="55"/>
      <c r="K9" s="55"/>
      <c r="L9" s="55"/>
      <c r="M9" s="55"/>
      <c r="N9" s="55"/>
      <c r="O9" s="55"/>
      <c r="Q9" s="55"/>
      <c r="R9" s="55"/>
      <c r="S9" s="55"/>
      <c r="T9" s="55"/>
      <c r="U9" s="55"/>
      <c r="V9" s="55"/>
      <c r="W9" s="55"/>
      <c r="Y9" s="55"/>
      <c r="Z9" s="55"/>
      <c r="AA9" s="55"/>
      <c r="AB9" s="55"/>
      <c r="AC9" s="55"/>
      <c r="AD9" s="55"/>
      <c r="AE9" s="55"/>
      <c r="AG9" s="55"/>
      <c r="AH9" s="55"/>
      <c r="AI9" s="55"/>
      <c r="AJ9" s="55"/>
      <c r="AK9" s="55"/>
      <c r="AL9" s="55"/>
      <c r="AM9" s="55"/>
      <c r="AO9" s="55"/>
      <c r="AP9" s="55"/>
      <c r="AQ9" s="55"/>
      <c r="AR9" s="55"/>
      <c r="AS9" s="55"/>
      <c r="AT9" s="55"/>
      <c r="AU9" s="55"/>
    </row>
    <row r="10" spans="1:47" s="20" customFormat="1" ht="60">
      <c r="A10" s="94" t="s">
        <v>86</v>
      </c>
      <c r="B10" s="94" t="s">
        <v>87</v>
      </c>
      <c r="C10" s="94" t="s">
        <v>88</v>
      </c>
      <c r="D10" s="94" t="s">
        <v>89</v>
      </c>
      <c r="E10" s="94" t="s">
        <v>90</v>
      </c>
      <c r="F10" s="94" t="s">
        <v>91</v>
      </c>
      <c r="G10" s="94" t="s">
        <v>92</v>
      </c>
      <c r="H10"/>
      <c r="I10" s="95" t="s">
        <v>86</v>
      </c>
      <c r="J10" s="95" t="s">
        <v>87</v>
      </c>
      <c r="K10" s="95" t="s">
        <v>88</v>
      </c>
      <c r="L10" s="95" t="s">
        <v>89</v>
      </c>
      <c r="M10" s="95" t="s">
        <v>90</v>
      </c>
      <c r="N10" s="95" t="s">
        <v>91</v>
      </c>
      <c r="O10" s="95" t="s">
        <v>92</v>
      </c>
      <c r="P10"/>
      <c r="Q10" s="95" t="s">
        <v>86</v>
      </c>
      <c r="R10" s="95" t="s">
        <v>87</v>
      </c>
      <c r="S10" s="95" t="s">
        <v>88</v>
      </c>
      <c r="T10" s="95" t="s">
        <v>89</v>
      </c>
      <c r="U10" s="95" t="s">
        <v>90</v>
      </c>
      <c r="V10" s="95" t="s">
        <v>91</v>
      </c>
      <c r="W10" s="95" t="s">
        <v>92</v>
      </c>
      <c r="X10"/>
      <c r="Y10" s="95" t="s">
        <v>86</v>
      </c>
      <c r="Z10" s="95" t="s">
        <v>87</v>
      </c>
      <c r="AA10" s="95" t="s">
        <v>88</v>
      </c>
      <c r="AB10" s="95" t="s">
        <v>89</v>
      </c>
      <c r="AC10" s="95" t="s">
        <v>90</v>
      </c>
      <c r="AD10" s="95" t="s">
        <v>91</v>
      </c>
      <c r="AE10" s="95" t="s">
        <v>92</v>
      </c>
      <c r="AG10" s="95" t="s">
        <v>86</v>
      </c>
      <c r="AH10" s="95" t="s">
        <v>87</v>
      </c>
      <c r="AI10" s="95" t="s">
        <v>88</v>
      </c>
      <c r="AJ10" s="95" t="s">
        <v>89</v>
      </c>
      <c r="AK10" s="95" t="s">
        <v>90</v>
      </c>
      <c r="AL10" s="95" t="s">
        <v>91</v>
      </c>
      <c r="AM10" s="95" t="s">
        <v>92</v>
      </c>
      <c r="AN10"/>
      <c r="AO10" s="95" t="s">
        <v>86</v>
      </c>
      <c r="AP10" s="95" t="s">
        <v>87</v>
      </c>
      <c r="AQ10" s="95" t="s">
        <v>88</v>
      </c>
      <c r="AR10" s="95" t="s">
        <v>89</v>
      </c>
      <c r="AS10" s="95" t="s">
        <v>90</v>
      </c>
      <c r="AT10" s="95" t="s">
        <v>91</v>
      </c>
      <c r="AU10" s="95" t="s">
        <v>92</v>
      </c>
    </row>
    <row r="11" spans="1:47">
      <c r="A11" s="52">
        <v>45200</v>
      </c>
      <c r="B11" s="30" t="s">
        <v>93</v>
      </c>
      <c r="C11" s="30">
        <v>43</v>
      </c>
      <c r="D11" s="63">
        <v>0.42</v>
      </c>
      <c r="E11" s="31">
        <v>158.19999999999999</v>
      </c>
      <c r="F11" s="53">
        <v>158.19999999999999</v>
      </c>
      <c r="G11" s="30" t="s">
        <v>68</v>
      </c>
      <c r="I11" s="57">
        <v>45200</v>
      </c>
      <c r="J11" s="56" t="s">
        <v>93</v>
      </c>
      <c r="K11" s="56">
        <v>43</v>
      </c>
      <c r="L11" s="65">
        <v>0.42</v>
      </c>
      <c r="M11" s="64">
        <v>158.19999999999999</v>
      </c>
      <c r="N11" s="58">
        <v>158.19999999999999</v>
      </c>
      <c r="O11" s="56" t="s">
        <v>68</v>
      </c>
      <c r="Q11" s="57">
        <v>45200</v>
      </c>
      <c r="R11" s="56" t="s">
        <v>93</v>
      </c>
      <c r="S11" s="56">
        <v>43</v>
      </c>
      <c r="T11" s="65">
        <v>0.42</v>
      </c>
      <c r="U11" s="64">
        <v>158.19999999999999</v>
      </c>
      <c r="V11" s="58">
        <v>158.19999999999999</v>
      </c>
      <c r="W11" s="56" t="s">
        <v>68</v>
      </c>
      <c r="Y11" s="57">
        <v>45200</v>
      </c>
      <c r="Z11" s="56" t="s">
        <v>93</v>
      </c>
      <c r="AA11" s="56">
        <v>43</v>
      </c>
      <c r="AB11" s="65">
        <v>0.42</v>
      </c>
      <c r="AC11" s="64">
        <v>158.19999999999999</v>
      </c>
      <c r="AD11" s="58">
        <v>158.19999999999999</v>
      </c>
      <c r="AE11" s="56" t="s">
        <v>68</v>
      </c>
      <c r="AG11" s="57">
        <v>45200</v>
      </c>
      <c r="AH11" s="56" t="s">
        <v>93</v>
      </c>
      <c r="AI11" s="56">
        <v>43</v>
      </c>
      <c r="AJ11" s="65">
        <v>0.42</v>
      </c>
      <c r="AK11" s="64">
        <v>158.19999999999999</v>
      </c>
      <c r="AL11" s="58">
        <v>158.19999999999999</v>
      </c>
      <c r="AM11" s="56" t="s">
        <v>68</v>
      </c>
      <c r="AO11" s="57">
        <v>45200</v>
      </c>
      <c r="AP11" s="56" t="s">
        <v>93</v>
      </c>
      <c r="AQ11" s="87">
        <v>43</v>
      </c>
      <c r="AR11" s="65">
        <v>0.42</v>
      </c>
      <c r="AS11" s="64">
        <v>158.19999999999999</v>
      </c>
      <c r="AT11" s="58">
        <v>158.19999999999999</v>
      </c>
      <c r="AU11" s="56" t="s">
        <v>68</v>
      </c>
    </row>
    <row r="12" spans="1:47">
      <c r="A12" s="52">
        <v>45292</v>
      </c>
      <c r="B12" s="30" t="s">
        <v>94</v>
      </c>
      <c r="C12" s="30">
        <v>23</v>
      </c>
      <c r="D12" s="63">
        <v>0.23</v>
      </c>
      <c r="E12" s="31">
        <v>46.3</v>
      </c>
      <c r="F12" s="53">
        <v>204.5</v>
      </c>
      <c r="G12" s="30" t="s">
        <v>95</v>
      </c>
      <c r="I12" s="57">
        <v>45292</v>
      </c>
      <c r="J12" s="56" t="s">
        <v>94</v>
      </c>
      <c r="K12" s="56">
        <v>23</v>
      </c>
      <c r="L12" s="65">
        <v>0.23</v>
      </c>
      <c r="M12" s="64">
        <v>46.3</v>
      </c>
      <c r="N12" s="58">
        <v>204.5</v>
      </c>
      <c r="O12" s="56" t="s">
        <v>95</v>
      </c>
      <c r="Q12" s="57">
        <v>45292</v>
      </c>
      <c r="R12" s="56" t="s">
        <v>94</v>
      </c>
      <c r="S12" s="56">
        <v>23</v>
      </c>
      <c r="T12" s="65">
        <v>0.23</v>
      </c>
      <c r="U12" s="64">
        <v>46.3</v>
      </c>
      <c r="V12" s="58">
        <v>204.5</v>
      </c>
      <c r="W12" s="56" t="s">
        <v>95</v>
      </c>
      <c r="Y12" s="57">
        <v>45292</v>
      </c>
      <c r="Z12" s="56" t="s">
        <v>94</v>
      </c>
      <c r="AA12" s="56">
        <v>23</v>
      </c>
      <c r="AB12" s="65">
        <v>0.23</v>
      </c>
      <c r="AC12" s="64">
        <v>46.3</v>
      </c>
      <c r="AD12" s="58">
        <v>204.5</v>
      </c>
      <c r="AE12" s="56" t="s">
        <v>95</v>
      </c>
      <c r="AG12" s="57">
        <v>45292</v>
      </c>
      <c r="AH12" s="56" t="s">
        <v>94</v>
      </c>
      <c r="AI12" s="56">
        <v>23</v>
      </c>
      <c r="AJ12" s="65">
        <v>0.23</v>
      </c>
      <c r="AK12" s="64">
        <v>46.3</v>
      </c>
      <c r="AL12" s="58">
        <v>204.5</v>
      </c>
      <c r="AM12" s="56" t="s">
        <v>95</v>
      </c>
      <c r="AO12" s="57">
        <v>45292</v>
      </c>
      <c r="AP12" s="56" t="s">
        <v>94</v>
      </c>
      <c r="AQ12" s="87">
        <v>23</v>
      </c>
      <c r="AR12" s="65">
        <v>0.23</v>
      </c>
      <c r="AS12" s="64">
        <v>46.3</v>
      </c>
      <c r="AT12" s="58">
        <v>204.5</v>
      </c>
      <c r="AU12" s="56" t="s">
        <v>95</v>
      </c>
    </row>
    <row r="13" spans="1:47">
      <c r="A13" s="52">
        <v>45323</v>
      </c>
      <c r="B13" s="30" t="s">
        <v>96</v>
      </c>
      <c r="C13" s="30">
        <v>23</v>
      </c>
      <c r="D13" s="63">
        <v>0.23</v>
      </c>
      <c r="E13" s="31">
        <v>46.3</v>
      </c>
      <c r="F13" s="53">
        <v>250.8</v>
      </c>
      <c r="G13" s="30" t="s">
        <v>95</v>
      </c>
      <c r="I13" s="57">
        <v>45323</v>
      </c>
      <c r="J13" s="56" t="s">
        <v>96</v>
      </c>
      <c r="K13" s="56">
        <v>23</v>
      </c>
      <c r="L13" s="65">
        <v>0.23</v>
      </c>
      <c r="M13" s="64">
        <v>46.3</v>
      </c>
      <c r="N13" s="58">
        <v>250.8</v>
      </c>
      <c r="O13" s="56" t="s">
        <v>95</v>
      </c>
      <c r="Q13" s="57">
        <v>45323</v>
      </c>
      <c r="R13" s="56" t="s">
        <v>96</v>
      </c>
      <c r="S13" s="56">
        <v>23</v>
      </c>
      <c r="T13" s="65">
        <v>0.23</v>
      </c>
      <c r="U13" s="64">
        <v>46.3</v>
      </c>
      <c r="V13" s="58">
        <v>250.8</v>
      </c>
      <c r="W13" s="56" t="s">
        <v>95</v>
      </c>
      <c r="Y13" s="57">
        <v>45323</v>
      </c>
      <c r="Z13" s="56" t="s">
        <v>96</v>
      </c>
      <c r="AA13" s="56">
        <v>23</v>
      </c>
      <c r="AB13" s="65">
        <v>0.23</v>
      </c>
      <c r="AC13" s="64">
        <v>46.3</v>
      </c>
      <c r="AD13" s="58">
        <v>250.8</v>
      </c>
      <c r="AE13" s="56" t="s">
        <v>95</v>
      </c>
      <c r="AG13" s="57">
        <v>45323</v>
      </c>
      <c r="AH13" s="56" t="s">
        <v>96</v>
      </c>
      <c r="AI13" s="56">
        <v>23</v>
      </c>
      <c r="AJ13" s="65">
        <v>0.23</v>
      </c>
      <c r="AK13" s="64">
        <v>46.3</v>
      </c>
      <c r="AL13" s="58">
        <v>250.8</v>
      </c>
      <c r="AM13" s="56" t="s">
        <v>95</v>
      </c>
      <c r="AO13" s="57">
        <v>45323</v>
      </c>
      <c r="AP13" s="56" t="s">
        <v>96</v>
      </c>
      <c r="AQ13" s="87">
        <v>23</v>
      </c>
      <c r="AR13" s="65">
        <v>0.23</v>
      </c>
      <c r="AS13" s="64">
        <v>46.3</v>
      </c>
      <c r="AT13" s="58">
        <v>250.8</v>
      </c>
      <c r="AU13" s="56" t="s">
        <v>95</v>
      </c>
    </row>
    <row r="14" spans="1:47">
      <c r="A14" s="52">
        <v>45352</v>
      </c>
      <c r="B14" s="30" t="s">
        <v>97</v>
      </c>
      <c r="C14" s="30">
        <v>176</v>
      </c>
      <c r="D14" s="63">
        <v>0.4</v>
      </c>
      <c r="E14" s="31">
        <v>616.70000000000005</v>
      </c>
      <c r="F14" s="53">
        <v>867.5</v>
      </c>
      <c r="G14" s="30" t="s">
        <v>68</v>
      </c>
      <c r="I14" s="57">
        <v>45352</v>
      </c>
      <c r="J14" s="56" t="s">
        <v>97</v>
      </c>
      <c r="K14" s="56">
        <v>176</v>
      </c>
      <c r="L14" s="65">
        <v>0.4</v>
      </c>
      <c r="M14" s="64">
        <v>616.70000000000005</v>
      </c>
      <c r="N14" s="58">
        <v>867.5</v>
      </c>
      <c r="O14" s="56" t="s">
        <v>68</v>
      </c>
      <c r="Q14" s="57">
        <v>45352</v>
      </c>
      <c r="R14" s="56" t="s">
        <v>97</v>
      </c>
      <c r="S14" s="56">
        <v>176</v>
      </c>
      <c r="T14" s="65">
        <v>0.4</v>
      </c>
      <c r="U14" s="64">
        <v>616.70000000000005</v>
      </c>
      <c r="V14" s="58">
        <v>867.5</v>
      </c>
      <c r="W14" s="56" t="s">
        <v>68</v>
      </c>
      <c r="Y14" s="57">
        <v>45352</v>
      </c>
      <c r="Z14" s="56" t="s">
        <v>97</v>
      </c>
      <c r="AA14" s="56">
        <v>176</v>
      </c>
      <c r="AB14" s="65">
        <v>0.4</v>
      </c>
      <c r="AC14" s="64">
        <v>616.70000000000005</v>
      </c>
      <c r="AD14" s="58">
        <v>867.5</v>
      </c>
      <c r="AE14" s="56" t="s">
        <v>68</v>
      </c>
      <c r="AG14" s="57">
        <v>45352</v>
      </c>
      <c r="AH14" s="56" t="s">
        <v>97</v>
      </c>
      <c r="AI14" s="56">
        <v>176</v>
      </c>
      <c r="AJ14" s="65">
        <v>0.4</v>
      </c>
      <c r="AK14" s="64">
        <v>616.70000000000005</v>
      </c>
      <c r="AL14" s="58">
        <v>867.5</v>
      </c>
      <c r="AM14" s="56" t="s">
        <v>68</v>
      </c>
      <c r="AO14" s="57">
        <v>45352</v>
      </c>
      <c r="AP14" s="56" t="s">
        <v>97</v>
      </c>
      <c r="AQ14" s="87">
        <v>176</v>
      </c>
      <c r="AR14" s="65">
        <v>0.4</v>
      </c>
      <c r="AS14" s="64">
        <v>616.70000000000005</v>
      </c>
      <c r="AT14" s="58">
        <v>867.5</v>
      </c>
      <c r="AU14" s="56" t="s">
        <v>68</v>
      </c>
    </row>
    <row r="15" spans="1:47">
      <c r="A15" s="52">
        <v>45566</v>
      </c>
      <c r="B15" s="30" t="s">
        <v>98</v>
      </c>
      <c r="C15" s="30">
        <v>168</v>
      </c>
      <c r="D15" s="63">
        <v>0.92</v>
      </c>
      <c r="E15" s="31">
        <v>1353.9</v>
      </c>
      <c r="F15" s="53">
        <v>2221.4</v>
      </c>
      <c r="G15" s="30" t="s">
        <v>71</v>
      </c>
      <c r="I15" s="57">
        <v>45566</v>
      </c>
      <c r="J15" s="56" t="s">
        <v>98</v>
      </c>
      <c r="K15" s="56">
        <v>168</v>
      </c>
      <c r="L15" s="65">
        <v>0.92</v>
      </c>
      <c r="M15" s="64">
        <v>1353.9</v>
      </c>
      <c r="N15" s="58">
        <v>2221.4</v>
      </c>
      <c r="O15" s="56" t="s">
        <v>71</v>
      </c>
      <c r="Q15" s="57">
        <v>45566</v>
      </c>
      <c r="R15" s="56" t="s">
        <v>98</v>
      </c>
      <c r="S15" s="56">
        <v>168</v>
      </c>
      <c r="T15" s="65">
        <v>0.92</v>
      </c>
      <c r="U15" s="64">
        <v>1353.9</v>
      </c>
      <c r="V15" s="58">
        <v>2221.4</v>
      </c>
      <c r="W15" s="56" t="s">
        <v>71</v>
      </c>
      <c r="Y15" s="57">
        <v>45566</v>
      </c>
      <c r="Z15" s="56" t="s">
        <v>98</v>
      </c>
      <c r="AA15" s="56">
        <v>168</v>
      </c>
      <c r="AB15" s="65">
        <v>0.92</v>
      </c>
      <c r="AC15" s="64">
        <v>1353.9</v>
      </c>
      <c r="AD15" s="58">
        <v>2221.4</v>
      </c>
      <c r="AE15" s="56" t="s">
        <v>71</v>
      </c>
      <c r="AG15" s="57">
        <v>45566</v>
      </c>
      <c r="AH15" s="56" t="s">
        <v>98</v>
      </c>
      <c r="AI15" s="56">
        <v>168</v>
      </c>
      <c r="AJ15" s="65">
        <v>0.92</v>
      </c>
      <c r="AK15" s="64">
        <v>1353.9</v>
      </c>
      <c r="AL15" s="58">
        <v>2221.4</v>
      </c>
      <c r="AM15" s="56" t="s">
        <v>71</v>
      </c>
      <c r="AO15" s="57">
        <v>45566</v>
      </c>
      <c r="AP15" s="56" t="s">
        <v>98</v>
      </c>
      <c r="AQ15" s="87">
        <v>168</v>
      </c>
      <c r="AR15" s="65">
        <v>0.92</v>
      </c>
      <c r="AS15" s="64">
        <v>1353.9</v>
      </c>
      <c r="AT15" s="58">
        <v>2221.4</v>
      </c>
      <c r="AU15" s="56" t="s">
        <v>71</v>
      </c>
    </row>
    <row r="16" spans="1:47">
      <c r="A16" s="52">
        <v>45627</v>
      </c>
      <c r="B16" s="30" t="s">
        <v>99</v>
      </c>
      <c r="C16" s="30">
        <v>51.4</v>
      </c>
      <c r="D16" s="63">
        <v>0.92</v>
      </c>
      <c r="E16" s="31">
        <v>414.2</v>
      </c>
      <c r="F16" s="53">
        <v>2635.6</v>
      </c>
      <c r="G16" s="30" t="s">
        <v>71</v>
      </c>
      <c r="I16" s="57">
        <v>45627</v>
      </c>
      <c r="J16" s="56" t="s">
        <v>99</v>
      </c>
      <c r="K16" s="56">
        <v>51.4</v>
      </c>
      <c r="L16" s="65">
        <v>0.92</v>
      </c>
      <c r="M16" s="64">
        <v>414.2</v>
      </c>
      <c r="N16" s="58">
        <v>2635.6</v>
      </c>
      <c r="O16" s="56" t="s">
        <v>71</v>
      </c>
      <c r="Q16" s="57">
        <v>45627</v>
      </c>
      <c r="R16" s="56" t="s">
        <v>99</v>
      </c>
      <c r="S16" s="56">
        <v>51.4</v>
      </c>
      <c r="T16" s="65">
        <v>0.92</v>
      </c>
      <c r="U16" s="64">
        <v>414.2</v>
      </c>
      <c r="V16" s="58">
        <v>2635.6</v>
      </c>
      <c r="W16" s="56" t="s">
        <v>71</v>
      </c>
      <c r="Y16" s="57">
        <v>45627</v>
      </c>
      <c r="Z16" s="56" t="s">
        <v>99</v>
      </c>
      <c r="AA16" s="56">
        <v>51.4</v>
      </c>
      <c r="AB16" s="65">
        <v>0.92</v>
      </c>
      <c r="AC16" s="64">
        <v>414.2</v>
      </c>
      <c r="AD16" s="58">
        <v>2635.6</v>
      </c>
      <c r="AE16" s="56" t="s">
        <v>71</v>
      </c>
      <c r="AG16" s="57">
        <v>45627</v>
      </c>
      <c r="AH16" s="56" t="s">
        <v>99</v>
      </c>
      <c r="AI16" s="56">
        <v>51.4</v>
      </c>
      <c r="AJ16" s="65">
        <v>0.92</v>
      </c>
      <c r="AK16" s="64">
        <v>414.2</v>
      </c>
      <c r="AL16" s="58">
        <v>2635.6</v>
      </c>
      <c r="AM16" s="56" t="s">
        <v>71</v>
      </c>
      <c r="AO16" s="57">
        <v>45627</v>
      </c>
      <c r="AP16" s="56" t="s">
        <v>99</v>
      </c>
      <c r="AQ16" s="87">
        <v>51.4</v>
      </c>
      <c r="AR16" s="65">
        <v>0.92</v>
      </c>
      <c r="AS16" s="64">
        <v>414.2</v>
      </c>
      <c r="AT16" s="58">
        <v>2635.6</v>
      </c>
      <c r="AU16" s="56" t="s">
        <v>71</v>
      </c>
    </row>
    <row r="17" spans="1:47">
      <c r="A17" s="52">
        <v>46113</v>
      </c>
      <c r="B17" s="30" t="s">
        <v>100</v>
      </c>
      <c r="C17" s="30">
        <v>72</v>
      </c>
      <c r="D17" s="63">
        <v>0.4</v>
      </c>
      <c r="E17" s="31">
        <v>252.3</v>
      </c>
      <c r="F17" s="53">
        <v>2887.9</v>
      </c>
      <c r="G17" s="30" t="s">
        <v>68</v>
      </c>
      <c r="I17" s="57">
        <v>46113</v>
      </c>
      <c r="J17" s="56" t="s">
        <v>100</v>
      </c>
      <c r="K17" s="56">
        <v>72</v>
      </c>
      <c r="L17" s="65">
        <v>0.4</v>
      </c>
      <c r="M17" s="64">
        <v>252.3</v>
      </c>
      <c r="N17" s="58">
        <v>2887.9</v>
      </c>
      <c r="O17" s="56" t="s">
        <v>68</v>
      </c>
      <c r="Q17" s="57">
        <v>46113</v>
      </c>
      <c r="R17" s="56" t="s">
        <v>100</v>
      </c>
      <c r="S17" s="56">
        <v>72</v>
      </c>
      <c r="T17" s="65">
        <v>0.4</v>
      </c>
      <c r="U17" s="64">
        <v>252.3</v>
      </c>
      <c r="V17" s="58">
        <v>2887.9</v>
      </c>
      <c r="W17" s="56" t="s">
        <v>68</v>
      </c>
      <c r="Y17" s="57">
        <v>46113</v>
      </c>
      <c r="Z17" s="56" t="s">
        <v>100</v>
      </c>
      <c r="AA17" s="56">
        <v>72</v>
      </c>
      <c r="AB17" s="65">
        <v>0.4</v>
      </c>
      <c r="AC17" s="64">
        <v>252.3</v>
      </c>
      <c r="AD17" s="58">
        <v>2887.9</v>
      </c>
      <c r="AE17" s="56" t="s">
        <v>68</v>
      </c>
      <c r="AG17" s="57">
        <v>46113</v>
      </c>
      <c r="AH17" s="56" t="s">
        <v>100</v>
      </c>
      <c r="AI17" s="56">
        <v>72</v>
      </c>
      <c r="AJ17" s="65">
        <v>0.4</v>
      </c>
      <c r="AK17" s="64">
        <v>252.3</v>
      </c>
      <c r="AL17" s="58">
        <v>2887.9</v>
      </c>
      <c r="AM17" s="56" t="s">
        <v>68</v>
      </c>
      <c r="AO17" s="57">
        <v>46113</v>
      </c>
      <c r="AP17" s="56" t="s">
        <v>100</v>
      </c>
      <c r="AQ17" s="87">
        <v>72</v>
      </c>
      <c r="AR17" s="65">
        <v>0.4</v>
      </c>
      <c r="AS17" s="64">
        <v>252.3</v>
      </c>
      <c r="AT17" s="58">
        <v>2887.9</v>
      </c>
      <c r="AU17" s="56" t="s">
        <v>68</v>
      </c>
    </row>
    <row r="18" spans="1:47">
      <c r="A18" s="52">
        <v>45809</v>
      </c>
      <c r="B18" s="30" t="s">
        <v>101</v>
      </c>
      <c r="C18" s="30">
        <v>52</v>
      </c>
      <c r="D18" s="63">
        <v>0.2</v>
      </c>
      <c r="E18" s="31">
        <v>91.1</v>
      </c>
      <c r="F18" s="53">
        <v>2979</v>
      </c>
      <c r="G18" s="30" t="s">
        <v>95</v>
      </c>
      <c r="I18" s="57">
        <v>45748</v>
      </c>
      <c r="J18" s="56" t="s">
        <v>101</v>
      </c>
      <c r="K18" s="56">
        <v>52</v>
      </c>
      <c r="L18" s="65">
        <v>0.2</v>
      </c>
      <c r="M18" s="64">
        <v>91.1</v>
      </c>
      <c r="N18" s="58">
        <v>2979</v>
      </c>
      <c r="O18" s="56" t="s">
        <v>95</v>
      </c>
      <c r="Q18" s="57">
        <v>45717</v>
      </c>
      <c r="R18" s="56" t="s">
        <v>102</v>
      </c>
      <c r="S18" s="56">
        <v>25</v>
      </c>
      <c r="T18" s="65">
        <v>0.92</v>
      </c>
      <c r="U18" s="64">
        <v>201.5</v>
      </c>
      <c r="V18" s="58">
        <v>3089.4</v>
      </c>
      <c r="W18" s="56" t="s">
        <v>71</v>
      </c>
      <c r="Y18" s="57">
        <v>45748</v>
      </c>
      <c r="Z18" s="56" t="s">
        <v>101</v>
      </c>
      <c r="AA18" s="56">
        <v>52</v>
      </c>
      <c r="AB18" s="65">
        <v>0.2</v>
      </c>
      <c r="AC18" s="64">
        <v>91.1</v>
      </c>
      <c r="AD18" s="58">
        <v>2979</v>
      </c>
      <c r="AE18" s="56" t="s">
        <v>95</v>
      </c>
      <c r="AG18" s="57">
        <v>45748</v>
      </c>
      <c r="AH18" s="56" t="s">
        <v>101</v>
      </c>
      <c r="AI18" s="56">
        <v>52</v>
      </c>
      <c r="AJ18" s="65">
        <v>0.2</v>
      </c>
      <c r="AK18" s="64">
        <v>91.1</v>
      </c>
      <c r="AL18" s="58">
        <v>2979</v>
      </c>
      <c r="AM18" s="56" t="s">
        <v>95</v>
      </c>
      <c r="AO18" s="57">
        <v>46478</v>
      </c>
      <c r="AP18" s="56" t="s">
        <v>103</v>
      </c>
      <c r="AQ18" s="87">
        <v>130</v>
      </c>
      <c r="AR18" s="65">
        <v>0.24</v>
      </c>
      <c r="AS18" s="64">
        <v>273.3</v>
      </c>
      <c r="AT18" s="58">
        <v>3161.2000000000003</v>
      </c>
      <c r="AU18" s="56" t="s">
        <v>95</v>
      </c>
    </row>
    <row r="19" spans="1:47">
      <c r="A19" s="52">
        <v>45839</v>
      </c>
      <c r="B19" s="30" t="s">
        <v>102</v>
      </c>
      <c r="C19" s="30">
        <v>25</v>
      </c>
      <c r="D19" s="63">
        <v>0.92</v>
      </c>
      <c r="E19" s="31">
        <v>201.5</v>
      </c>
      <c r="F19" s="53">
        <v>3180.5</v>
      </c>
      <c r="G19" s="30" t="s">
        <v>71</v>
      </c>
      <c r="I19" s="57">
        <v>45839</v>
      </c>
      <c r="J19" s="56" t="s">
        <v>103</v>
      </c>
      <c r="K19" s="56">
        <v>130</v>
      </c>
      <c r="L19" s="65">
        <v>0.24</v>
      </c>
      <c r="M19" s="64">
        <v>273.3</v>
      </c>
      <c r="N19" s="58">
        <v>3252.3</v>
      </c>
      <c r="O19" s="56" t="s">
        <v>95</v>
      </c>
      <c r="Q19" s="57">
        <v>45748</v>
      </c>
      <c r="R19" s="56" t="s">
        <v>101</v>
      </c>
      <c r="S19" s="56">
        <v>52</v>
      </c>
      <c r="T19" s="65">
        <v>0.2</v>
      </c>
      <c r="U19" s="64">
        <v>91.1</v>
      </c>
      <c r="V19" s="58">
        <v>3180.5</v>
      </c>
      <c r="W19" s="56" t="s">
        <v>95</v>
      </c>
      <c r="Y19" s="57">
        <v>45778</v>
      </c>
      <c r="Z19" s="56" t="s">
        <v>104</v>
      </c>
      <c r="AA19" s="56">
        <v>36</v>
      </c>
      <c r="AB19" s="65">
        <v>0.23</v>
      </c>
      <c r="AC19" s="64">
        <v>72.5</v>
      </c>
      <c r="AD19" s="58">
        <v>3051.5</v>
      </c>
      <c r="AE19" s="56" t="s">
        <v>95</v>
      </c>
      <c r="AG19" s="57">
        <v>45839</v>
      </c>
      <c r="AH19" s="56" t="s">
        <v>103</v>
      </c>
      <c r="AI19" s="56">
        <v>130</v>
      </c>
      <c r="AJ19" s="65">
        <v>0.24</v>
      </c>
      <c r="AK19" s="64">
        <v>273.3</v>
      </c>
      <c r="AL19" s="58">
        <v>3252.3</v>
      </c>
      <c r="AM19" s="56" t="s">
        <v>95</v>
      </c>
      <c r="AO19" s="57">
        <v>46569</v>
      </c>
      <c r="AP19" s="56" t="s">
        <v>98</v>
      </c>
      <c r="AQ19" s="87">
        <v>52</v>
      </c>
      <c r="AR19" s="65">
        <v>0.92</v>
      </c>
      <c r="AS19" s="64">
        <v>419.1</v>
      </c>
      <c r="AT19" s="58">
        <v>3580.3</v>
      </c>
      <c r="AU19" s="56" t="s">
        <v>71</v>
      </c>
    </row>
    <row r="20" spans="1:47">
      <c r="A20" s="52">
        <v>45839</v>
      </c>
      <c r="B20" s="30" t="s">
        <v>103</v>
      </c>
      <c r="C20" s="30">
        <v>130</v>
      </c>
      <c r="D20" s="63">
        <v>0.24</v>
      </c>
      <c r="E20" s="31">
        <v>273.3</v>
      </c>
      <c r="F20" s="53">
        <v>3453.8</v>
      </c>
      <c r="G20" s="30" t="s">
        <v>95</v>
      </c>
      <c r="I20" s="57">
        <v>45901</v>
      </c>
      <c r="J20" s="56" t="s">
        <v>102</v>
      </c>
      <c r="K20" s="56">
        <v>25</v>
      </c>
      <c r="L20" s="65">
        <v>0.92</v>
      </c>
      <c r="M20" s="64">
        <v>201.5</v>
      </c>
      <c r="N20" s="58">
        <v>3453.8</v>
      </c>
      <c r="O20" s="56" t="s">
        <v>71</v>
      </c>
      <c r="Q20" s="57">
        <v>45839</v>
      </c>
      <c r="R20" s="56" t="s">
        <v>103</v>
      </c>
      <c r="S20" s="56">
        <v>130</v>
      </c>
      <c r="T20" s="65">
        <v>0.24</v>
      </c>
      <c r="U20" s="64">
        <v>273.3</v>
      </c>
      <c r="V20" s="58">
        <v>3453.8</v>
      </c>
      <c r="W20" s="56" t="s">
        <v>95</v>
      </c>
      <c r="Y20" s="57">
        <v>45809</v>
      </c>
      <c r="Z20" s="56" t="s">
        <v>105</v>
      </c>
      <c r="AA20" s="56">
        <v>78</v>
      </c>
      <c r="AB20" s="65">
        <v>0.23</v>
      </c>
      <c r="AC20" s="64">
        <v>157.19999999999999</v>
      </c>
      <c r="AD20" s="58">
        <v>3208.7</v>
      </c>
      <c r="AE20" s="56" t="s">
        <v>95</v>
      </c>
      <c r="AG20" s="57">
        <v>45901</v>
      </c>
      <c r="AH20" s="56" t="s">
        <v>102</v>
      </c>
      <c r="AI20" s="56">
        <v>25</v>
      </c>
      <c r="AJ20" s="65">
        <v>0.92</v>
      </c>
      <c r="AK20" s="64">
        <v>201.5</v>
      </c>
      <c r="AL20" s="58">
        <v>3453.8</v>
      </c>
      <c r="AM20" s="56" t="s">
        <v>71</v>
      </c>
      <c r="AO20" s="57">
        <v>46600</v>
      </c>
      <c r="AP20" s="56" t="s">
        <v>102</v>
      </c>
      <c r="AQ20" s="87">
        <v>25</v>
      </c>
      <c r="AR20" s="65">
        <v>0.92</v>
      </c>
      <c r="AS20" s="64">
        <v>201.5</v>
      </c>
      <c r="AT20" s="58">
        <v>3781.8</v>
      </c>
      <c r="AU20" s="56" t="s">
        <v>71</v>
      </c>
    </row>
    <row r="21" spans="1:47">
      <c r="A21" s="52">
        <v>45962</v>
      </c>
      <c r="B21" s="30" t="s">
        <v>104</v>
      </c>
      <c r="C21" s="30">
        <v>36</v>
      </c>
      <c r="D21" s="63">
        <v>0.23</v>
      </c>
      <c r="E21" s="31">
        <v>72.5</v>
      </c>
      <c r="F21" s="53">
        <v>3526.3</v>
      </c>
      <c r="G21" s="30" t="s">
        <v>95</v>
      </c>
      <c r="I21" s="57">
        <v>45962</v>
      </c>
      <c r="J21" s="56" t="s">
        <v>104</v>
      </c>
      <c r="K21" s="56">
        <v>36</v>
      </c>
      <c r="L21" s="65">
        <v>0.23</v>
      </c>
      <c r="M21" s="64">
        <v>72.5</v>
      </c>
      <c r="N21" s="58">
        <v>3526.3</v>
      </c>
      <c r="O21" s="56" t="s">
        <v>95</v>
      </c>
      <c r="Q21" s="57">
        <v>45962</v>
      </c>
      <c r="R21" s="56" t="s">
        <v>104</v>
      </c>
      <c r="S21" s="56">
        <v>36</v>
      </c>
      <c r="T21" s="65">
        <v>0.23</v>
      </c>
      <c r="U21" s="64">
        <v>72.5</v>
      </c>
      <c r="V21" s="58">
        <v>3526.3</v>
      </c>
      <c r="W21" s="56" t="s">
        <v>95</v>
      </c>
      <c r="Y21" s="57">
        <v>45839</v>
      </c>
      <c r="Z21" s="56" t="s">
        <v>103</v>
      </c>
      <c r="AA21" s="56">
        <v>130</v>
      </c>
      <c r="AB21" s="65">
        <v>0.24</v>
      </c>
      <c r="AC21" s="64">
        <v>273.3</v>
      </c>
      <c r="AD21" s="58">
        <v>3482</v>
      </c>
      <c r="AE21" s="56" t="s">
        <v>95</v>
      </c>
      <c r="AG21" s="57">
        <v>45962</v>
      </c>
      <c r="AH21" s="56" t="s">
        <v>104</v>
      </c>
      <c r="AI21" s="56">
        <v>36</v>
      </c>
      <c r="AJ21" s="65">
        <v>0.23</v>
      </c>
      <c r="AK21" s="64">
        <v>72.5</v>
      </c>
      <c r="AL21" s="58">
        <v>3526.3</v>
      </c>
      <c r="AM21" s="56" t="s">
        <v>95</v>
      </c>
      <c r="AO21" s="57">
        <v>46631</v>
      </c>
      <c r="AP21" s="56" t="s">
        <v>105</v>
      </c>
      <c r="AQ21" s="87">
        <v>78</v>
      </c>
      <c r="AR21" s="65">
        <v>0.23</v>
      </c>
      <c r="AS21" s="64">
        <v>157.19999999999999</v>
      </c>
      <c r="AT21" s="58">
        <v>3939</v>
      </c>
      <c r="AU21" s="56" t="s">
        <v>95</v>
      </c>
    </row>
    <row r="22" spans="1:47">
      <c r="A22" s="52">
        <v>45992</v>
      </c>
      <c r="B22" s="30" t="s">
        <v>105</v>
      </c>
      <c r="C22" s="30">
        <v>78</v>
      </c>
      <c r="D22" s="63">
        <v>0.23</v>
      </c>
      <c r="E22" s="31">
        <v>157.19999999999999</v>
      </c>
      <c r="F22" s="53">
        <v>3683.5</v>
      </c>
      <c r="G22" s="30" t="s">
        <v>95</v>
      </c>
      <c r="I22" s="57">
        <v>45992</v>
      </c>
      <c r="J22" s="56" t="s">
        <v>105</v>
      </c>
      <c r="K22" s="56">
        <v>78</v>
      </c>
      <c r="L22" s="65">
        <v>0.23</v>
      </c>
      <c r="M22" s="64">
        <v>157.19999999999999</v>
      </c>
      <c r="N22" s="58">
        <v>3683.5</v>
      </c>
      <c r="O22" s="56" t="s">
        <v>95</v>
      </c>
      <c r="Q22" s="57">
        <v>45962</v>
      </c>
      <c r="R22" s="56" t="s">
        <v>106</v>
      </c>
      <c r="S22" s="56">
        <v>100</v>
      </c>
      <c r="T22" s="65">
        <v>0.22500000000000001</v>
      </c>
      <c r="U22" s="64">
        <v>197.1</v>
      </c>
      <c r="V22" s="58">
        <v>3723.4</v>
      </c>
      <c r="W22" s="56" t="s">
        <v>95</v>
      </c>
      <c r="Y22" s="57">
        <v>45870</v>
      </c>
      <c r="Z22" s="56" t="s">
        <v>107</v>
      </c>
      <c r="AA22" s="56">
        <v>150</v>
      </c>
      <c r="AB22" s="65">
        <v>0.23</v>
      </c>
      <c r="AC22" s="64">
        <v>302.2</v>
      </c>
      <c r="AD22" s="58">
        <v>3784.2</v>
      </c>
      <c r="AE22" s="56" t="s">
        <v>95</v>
      </c>
      <c r="AG22" s="57">
        <v>45992</v>
      </c>
      <c r="AH22" s="56" t="s">
        <v>105</v>
      </c>
      <c r="AI22" s="56">
        <v>78</v>
      </c>
      <c r="AJ22" s="65">
        <v>0.23</v>
      </c>
      <c r="AK22" s="64">
        <v>157.19999999999999</v>
      </c>
      <c r="AL22" s="58">
        <v>3683.5</v>
      </c>
      <c r="AM22" s="56" t="s">
        <v>95</v>
      </c>
      <c r="AO22" s="57">
        <v>46813</v>
      </c>
      <c r="AP22" s="56" t="s">
        <v>108</v>
      </c>
      <c r="AQ22" s="87">
        <v>150</v>
      </c>
      <c r="AR22" s="65">
        <v>0.23</v>
      </c>
      <c r="AS22" s="64">
        <v>302.2</v>
      </c>
      <c r="AT22" s="58">
        <v>4241.2</v>
      </c>
      <c r="AU22" s="56" t="s">
        <v>95</v>
      </c>
    </row>
    <row r="23" spans="1:47">
      <c r="A23" s="52">
        <v>46054</v>
      </c>
      <c r="B23" s="30" t="s">
        <v>107</v>
      </c>
      <c r="C23" s="30">
        <v>150</v>
      </c>
      <c r="D23" s="63">
        <v>0.23</v>
      </c>
      <c r="E23" s="31">
        <v>302.2</v>
      </c>
      <c r="F23" s="53">
        <v>3985.7</v>
      </c>
      <c r="G23" s="30" t="s">
        <v>95</v>
      </c>
      <c r="I23" s="57">
        <v>46023</v>
      </c>
      <c r="J23" s="56" t="s">
        <v>107</v>
      </c>
      <c r="K23" s="56">
        <v>150</v>
      </c>
      <c r="L23" s="65">
        <v>0.23</v>
      </c>
      <c r="M23" s="64">
        <v>302.2</v>
      </c>
      <c r="N23" s="58">
        <v>3985.7</v>
      </c>
      <c r="O23" s="56" t="s">
        <v>95</v>
      </c>
      <c r="Q23" s="57">
        <v>45992</v>
      </c>
      <c r="R23" s="56" t="s">
        <v>105</v>
      </c>
      <c r="S23" s="56">
        <v>78</v>
      </c>
      <c r="T23" s="65">
        <v>0.23</v>
      </c>
      <c r="U23" s="64">
        <v>157.19999999999999</v>
      </c>
      <c r="V23" s="58">
        <v>3880.6</v>
      </c>
      <c r="W23" s="56" t="s">
        <v>95</v>
      </c>
      <c r="Y23" s="57">
        <v>45901</v>
      </c>
      <c r="Z23" s="56" t="s">
        <v>102</v>
      </c>
      <c r="AA23" s="56">
        <v>25</v>
      </c>
      <c r="AB23" s="65">
        <v>0.92</v>
      </c>
      <c r="AC23" s="64">
        <v>201.5</v>
      </c>
      <c r="AD23" s="58">
        <v>3985.7</v>
      </c>
      <c r="AE23" s="56" t="s">
        <v>71</v>
      </c>
      <c r="AG23" s="57">
        <v>46054</v>
      </c>
      <c r="AH23" s="56" t="s">
        <v>107</v>
      </c>
      <c r="AI23" s="56">
        <v>150</v>
      </c>
      <c r="AJ23" s="65">
        <v>0.23</v>
      </c>
      <c r="AK23" s="64">
        <v>302.2</v>
      </c>
      <c r="AL23" s="58">
        <v>3985.7</v>
      </c>
      <c r="AM23" s="56" t="s">
        <v>95</v>
      </c>
      <c r="AO23" s="57">
        <v>46844</v>
      </c>
      <c r="AP23" s="56" t="s">
        <v>106</v>
      </c>
      <c r="AQ23" s="87">
        <v>100</v>
      </c>
      <c r="AR23" s="65">
        <v>0.22500000000000001</v>
      </c>
      <c r="AS23" s="64">
        <v>197.1</v>
      </c>
      <c r="AT23" s="58">
        <v>4438.3</v>
      </c>
      <c r="AU23" s="56" t="s">
        <v>95</v>
      </c>
    </row>
    <row r="24" spans="1:47">
      <c r="A24" s="52">
        <v>46143</v>
      </c>
      <c r="B24" s="30" t="s">
        <v>106</v>
      </c>
      <c r="C24" s="30">
        <v>100</v>
      </c>
      <c r="D24" s="63">
        <v>0.22500000000000001</v>
      </c>
      <c r="E24" s="31">
        <v>197.1</v>
      </c>
      <c r="F24" s="53">
        <v>4182.8</v>
      </c>
      <c r="G24" s="30" t="s">
        <v>95</v>
      </c>
      <c r="I24" s="57">
        <v>46023</v>
      </c>
      <c r="J24" s="56" t="s">
        <v>106</v>
      </c>
      <c r="K24" s="56">
        <v>100</v>
      </c>
      <c r="L24" s="65">
        <v>0.22500000000000001</v>
      </c>
      <c r="M24" s="64">
        <v>197.1</v>
      </c>
      <c r="N24" s="58">
        <v>4182.8</v>
      </c>
      <c r="O24" s="56" t="s">
        <v>95</v>
      </c>
      <c r="Q24" s="57">
        <v>46054</v>
      </c>
      <c r="R24" s="56" t="s">
        <v>107</v>
      </c>
      <c r="S24" s="56">
        <v>150</v>
      </c>
      <c r="T24" s="65">
        <v>0.23</v>
      </c>
      <c r="U24" s="64">
        <v>302.2</v>
      </c>
      <c r="V24" s="58">
        <v>4182.8</v>
      </c>
      <c r="W24" s="56" t="s">
        <v>95</v>
      </c>
      <c r="Y24" s="57">
        <v>45962</v>
      </c>
      <c r="Z24" s="56" t="s">
        <v>106</v>
      </c>
      <c r="AA24" s="56">
        <v>100</v>
      </c>
      <c r="AB24" s="65">
        <v>0.22500000000000001</v>
      </c>
      <c r="AC24" s="64">
        <v>197.1</v>
      </c>
      <c r="AD24" s="58">
        <v>4182.8</v>
      </c>
      <c r="AE24" s="56" t="s">
        <v>95</v>
      </c>
      <c r="AG24" s="57">
        <v>46143</v>
      </c>
      <c r="AH24" s="56" t="s">
        <v>106</v>
      </c>
      <c r="AI24" s="56">
        <v>100</v>
      </c>
      <c r="AJ24" s="65">
        <v>0.22500000000000001</v>
      </c>
      <c r="AK24" s="64">
        <v>197.1</v>
      </c>
      <c r="AL24" s="58">
        <v>4182.8</v>
      </c>
      <c r="AM24" s="56" t="s">
        <v>95</v>
      </c>
      <c r="AO24" s="57">
        <v>46874</v>
      </c>
      <c r="AP24" s="56" t="s">
        <v>104</v>
      </c>
      <c r="AQ24" s="87">
        <v>147</v>
      </c>
      <c r="AR24" s="65">
        <v>0.23</v>
      </c>
      <c r="AS24" s="64">
        <v>296.2</v>
      </c>
      <c r="AT24" s="58">
        <v>4734.5</v>
      </c>
      <c r="AU24" s="56" t="s">
        <v>95</v>
      </c>
    </row>
    <row r="25" spans="1:47">
      <c r="A25" s="52">
        <v>46266</v>
      </c>
      <c r="B25" s="30" t="s">
        <v>109</v>
      </c>
      <c r="C25" s="30">
        <v>65</v>
      </c>
      <c r="D25" s="63">
        <v>0.23</v>
      </c>
      <c r="E25" s="31">
        <v>131</v>
      </c>
      <c r="F25" s="53">
        <v>4313.8</v>
      </c>
      <c r="G25" s="30" t="s">
        <v>95</v>
      </c>
      <c r="I25" s="57">
        <v>46023</v>
      </c>
      <c r="J25" s="56" t="s">
        <v>109</v>
      </c>
      <c r="K25" s="56">
        <v>65</v>
      </c>
      <c r="L25" s="65">
        <v>0.23</v>
      </c>
      <c r="M25" s="64">
        <v>131</v>
      </c>
      <c r="N25" s="58">
        <v>4313.8</v>
      </c>
      <c r="O25" s="56" t="s">
        <v>95</v>
      </c>
      <c r="Q25" s="57">
        <v>46082</v>
      </c>
      <c r="R25" s="56" t="s">
        <v>109</v>
      </c>
      <c r="S25" s="56">
        <v>65</v>
      </c>
      <c r="T25" s="65">
        <v>0.23</v>
      </c>
      <c r="U25" s="64">
        <v>131</v>
      </c>
      <c r="V25" s="58">
        <v>4313.8</v>
      </c>
      <c r="W25" s="56" t="s">
        <v>95</v>
      </c>
      <c r="Y25" s="57">
        <v>46082</v>
      </c>
      <c r="Z25" s="56" t="s">
        <v>109</v>
      </c>
      <c r="AA25" s="56">
        <v>65</v>
      </c>
      <c r="AB25" s="65">
        <v>0.23</v>
      </c>
      <c r="AC25" s="64">
        <v>131</v>
      </c>
      <c r="AD25" s="58">
        <v>4313.8</v>
      </c>
      <c r="AE25" s="56" t="s">
        <v>95</v>
      </c>
      <c r="AG25" s="57">
        <v>46266</v>
      </c>
      <c r="AH25" s="56" t="s">
        <v>109</v>
      </c>
      <c r="AI25" s="56">
        <v>65</v>
      </c>
      <c r="AJ25" s="65">
        <v>0.23</v>
      </c>
      <c r="AK25" s="64">
        <v>131</v>
      </c>
      <c r="AL25" s="58">
        <v>4313.8</v>
      </c>
      <c r="AM25" s="56" t="s">
        <v>95</v>
      </c>
      <c r="AO25" s="57">
        <v>46935</v>
      </c>
      <c r="AP25" s="56" t="s">
        <v>110</v>
      </c>
      <c r="AQ25" s="87">
        <v>36</v>
      </c>
      <c r="AR25" s="65">
        <v>0.23</v>
      </c>
      <c r="AS25" s="64">
        <v>72.5</v>
      </c>
      <c r="AT25" s="58">
        <v>4807</v>
      </c>
      <c r="AU25" s="56" t="s">
        <v>95</v>
      </c>
    </row>
    <row r="26" spans="1:47">
      <c r="A26" s="52">
        <v>46296</v>
      </c>
      <c r="B26" s="30" t="s">
        <v>110</v>
      </c>
      <c r="C26" s="30">
        <v>147</v>
      </c>
      <c r="D26" s="63">
        <v>0.23</v>
      </c>
      <c r="E26" s="31">
        <v>296.2</v>
      </c>
      <c r="F26" s="53">
        <v>4610</v>
      </c>
      <c r="G26" s="30" t="s">
        <v>95</v>
      </c>
      <c r="I26" s="57">
        <v>46054</v>
      </c>
      <c r="J26" s="56" t="s">
        <v>111</v>
      </c>
      <c r="K26" s="56">
        <v>93</v>
      </c>
      <c r="L26" s="65">
        <v>0.39</v>
      </c>
      <c r="M26" s="64">
        <v>317.7</v>
      </c>
      <c r="N26" s="58">
        <v>4631.5</v>
      </c>
      <c r="O26" s="56" t="s">
        <v>68</v>
      </c>
      <c r="Q26" s="57">
        <v>46143</v>
      </c>
      <c r="R26" s="56" t="s">
        <v>111</v>
      </c>
      <c r="S26" s="56">
        <v>93</v>
      </c>
      <c r="T26" s="65">
        <v>0.39</v>
      </c>
      <c r="U26" s="64">
        <v>317.7</v>
      </c>
      <c r="V26" s="58">
        <v>4631.5</v>
      </c>
      <c r="W26" s="56" t="s">
        <v>68</v>
      </c>
      <c r="Y26" s="57">
        <v>46143</v>
      </c>
      <c r="Z26" s="56" t="s">
        <v>111</v>
      </c>
      <c r="AA26" s="56">
        <v>93</v>
      </c>
      <c r="AB26" s="65">
        <v>0.39</v>
      </c>
      <c r="AC26" s="64">
        <v>317.7</v>
      </c>
      <c r="AD26" s="58">
        <v>4631.5</v>
      </c>
      <c r="AE26" s="56" t="s">
        <v>68</v>
      </c>
      <c r="AG26" s="57">
        <v>46327</v>
      </c>
      <c r="AH26" s="56" t="s">
        <v>111</v>
      </c>
      <c r="AI26" s="56">
        <v>93</v>
      </c>
      <c r="AJ26" s="65">
        <v>0.39</v>
      </c>
      <c r="AK26" s="64">
        <v>317.7</v>
      </c>
      <c r="AL26" s="58">
        <v>4631.5</v>
      </c>
      <c r="AM26" s="56" t="s">
        <v>68</v>
      </c>
      <c r="AO26" s="57">
        <v>46966</v>
      </c>
      <c r="AP26" s="56" t="s">
        <v>112</v>
      </c>
      <c r="AQ26" s="87">
        <v>45</v>
      </c>
      <c r="AR26" s="65">
        <v>0.92</v>
      </c>
      <c r="AS26" s="64">
        <v>362.7</v>
      </c>
      <c r="AT26" s="58">
        <v>5169.7</v>
      </c>
      <c r="AU26" s="56" t="s">
        <v>71</v>
      </c>
    </row>
    <row r="27" spans="1:47">
      <c r="A27" s="52">
        <v>46388</v>
      </c>
      <c r="B27" s="30" t="s">
        <v>113</v>
      </c>
      <c r="C27" s="30">
        <v>100</v>
      </c>
      <c r="D27" s="63">
        <v>0.23</v>
      </c>
      <c r="E27" s="31">
        <v>201.5</v>
      </c>
      <c r="F27" s="53">
        <v>4811.5</v>
      </c>
      <c r="G27" s="30" t="s">
        <v>95</v>
      </c>
      <c r="I27" s="57">
        <v>46054</v>
      </c>
      <c r="J27" s="56" t="s">
        <v>110</v>
      </c>
      <c r="K27" s="56">
        <v>147</v>
      </c>
      <c r="L27" s="65">
        <v>0.23</v>
      </c>
      <c r="M27" s="64">
        <v>296.2</v>
      </c>
      <c r="N27" s="58">
        <v>4927.7</v>
      </c>
      <c r="O27" s="56" t="s">
        <v>95</v>
      </c>
      <c r="Q27" s="57">
        <v>46174</v>
      </c>
      <c r="R27" s="56" t="s">
        <v>110</v>
      </c>
      <c r="S27" s="56">
        <v>147</v>
      </c>
      <c r="T27" s="65">
        <v>0.23</v>
      </c>
      <c r="U27" s="64">
        <v>296.2</v>
      </c>
      <c r="V27" s="58">
        <v>4927.7</v>
      </c>
      <c r="W27" s="56" t="s">
        <v>95</v>
      </c>
      <c r="Y27" s="57">
        <v>46174</v>
      </c>
      <c r="Z27" s="56" t="s">
        <v>110</v>
      </c>
      <c r="AA27" s="56">
        <v>147</v>
      </c>
      <c r="AB27" s="65">
        <v>0.23</v>
      </c>
      <c r="AC27" s="64">
        <v>296.2</v>
      </c>
      <c r="AD27" s="58">
        <v>4927.7</v>
      </c>
      <c r="AE27" s="56" t="s">
        <v>95</v>
      </c>
      <c r="AG27" s="57">
        <v>46357</v>
      </c>
      <c r="AH27" s="56" t="s">
        <v>110</v>
      </c>
      <c r="AI27" s="56">
        <v>147</v>
      </c>
      <c r="AJ27" s="65">
        <v>0.23</v>
      </c>
      <c r="AK27" s="64">
        <v>296.2</v>
      </c>
      <c r="AL27" s="58">
        <v>4927.7</v>
      </c>
      <c r="AM27" s="56" t="s">
        <v>95</v>
      </c>
      <c r="AO27" s="57">
        <v>47058</v>
      </c>
      <c r="AP27" s="56" t="s">
        <v>114</v>
      </c>
      <c r="AQ27" s="87">
        <v>90</v>
      </c>
      <c r="AR27" s="65">
        <v>0.42</v>
      </c>
      <c r="AS27" s="64">
        <v>331.1</v>
      </c>
      <c r="AT27" s="58">
        <v>5500.8</v>
      </c>
      <c r="AU27" s="56" t="s">
        <v>68</v>
      </c>
    </row>
    <row r="28" spans="1:47">
      <c r="A28" s="52">
        <v>46388</v>
      </c>
      <c r="B28" s="30" t="s">
        <v>111</v>
      </c>
      <c r="C28" s="30">
        <v>93</v>
      </c>
      <c r="D28" s="63">
        <v>0.39</v>
      </c>
      <c r="E28" s="31">
        <v>317.7</v>
      </c>
      <c r="F28" s="53">
        <v>5129.2</v>
      </c>
      <c r="G28" s="30" t="s">
        <v>68</v>
      </c>
      <c r="I28" s="57">
        <v>46388</v>
      </c>
      <c r="J28" s="56" t="s">
        <v>113</v>
      </c>
      <c r="K28" s="56">
        <v>100</v>
      </c>
      <c r="L28" s="65">
        <v>0.23</v>
      </c>
      <c r="M28" s="64">
        <v>201.5</v>
      </c>
      <c r="N28" s="58">
        <v>5129.2</v>
      </c>
      <c r="O28" s="56" t="s">
        <v>95</v>
      </c>
      <c r="Q28" s="57">
        <v>46204</v>
      </c>
      <c r="R28" s="56" t="s">
        <v>113</v>
      </c>
      <c r="S28" s="56">
        <v>100</v>
      </c>
      <c r="T28" s="65">
        <v>0.23</v>
      </c>
      <c r="U28" s="64">
        <v>201.5</v>
      </c>
      <c r="V28" s="58">
        <v>5129.2</v>
      </c>
      <c r="W28" s="56" t="s">
        <v>95</v>
      </c>
      <c r="Y28" s="57">
        <v>46204</v>
      </c>
      <c r="Z28" s="56" t="s">
        <v>113</v>
      </c>
      <c r="AA28" s="56">
        <v>100</v>
      </c>
      <c r="AB28" s="65">
        <v>0.23</v>
      </c>
      <c r="AC28" s="64">
        <v>201.5</v>
      </c>
      <c r="AD28" s="58">
        <v>5129.2</v>
      </c>
      <c r="AE28" s="56" t="s">
        <v>95</v>
      </c>
      <c r="AG28" s="57">
        <v>46388</v>
      </c>
      <c r="AH28" s="56" t="s">
        <v>113</v>
      </c>
      <c r="AI28" s="56">
        <v>100</v>
      </c>
      <c r="AJ28" s="65">
        <v>0.23</v>
      </c>
      <c r="AK28" s="64">
        <v>201.5</v>
      </c>
      <c r="AL28" s="58">
        <v>5129.2</v>
      </c>
      <c r="AM28" s="56" t="s">
        <v>95</v>
      </c>
      <c r="AO28" s="57">
        <v>47058</v>
      </c>
      <c r="AP28" s="56" t="s">
        <v>115</v>
      </c>
      <c r="AQ28" s="87">
        <v>47</v>
      </c>
      <c r="AR28" s="65">
        <v>0.92</v>
      </c>
      <c r="AS28" s="64">
        <v>378.8</v>
      </c>
      <c r="AT28" s="58">
        <v>5879.6</v>
      </c>
      <c r="AU28" s="56" t="s">
        <v>71</v>
      </c>
    </row>
    <row r="29" spans="1:47">
      <c r="A29" s="52">
        <v>46600</v>
      </c>
      <c r="B29" s="30" t="s">
        <v>99</v>
      </c>
      <c r="C29" s="30">
        <v>52</v>
      </c>
      <c r="D29" s="63">
        <v>0.92</v>
      </c>
      <c r="E29" s="31">
        <v>419.1</v>
      </c>
      <c r="F29" s="53">
        <v>5548.3</v>
      </c>
      <c r="G29" s="30" t="s">
        <v>71</v>
      </c>
      <c r="I29" s="57">
        <v>46388</v>
      </c>
      <c r="J29" s="56" t="s">
        <v>116</v>
      </c>
      <c r="K29" s="56">
        <v>90</v>
      </c>
      <c r="L29" s="65">
        <v>0.42</v>
      </c>
      <c r="M29" s="64">
        <v>331.1</v>
      </c>
      <c r="N29" s="58">
        <v>5460.3</v>
      </c>
      <c r="O29" s="56" t="s">
        <v>68</v>
      </c>
      <c r="Q29" s="57">
        <v>46447</v>
      </c>
      <c r="R29" s="56" t="s">
        <v>116</v>
      </c>
      <c r="S29" s="56">
        <v>90</v>
      </c>
      <c r="T29" s="65">
        <v>0.42</v>
      </c>
      <c r="U29" s="64">
        <v>331.1</v>
      </c>
      <c r="V29" s="58">
        <v>5460.3</v>
      </c>
      <c r="W29" s="56" t="s">
        <v>68</v>
      </c>
      <c r="Y29" s="57">
        <v>46447</v>
      </c>
      <c r="Z29" s="56" t="s">
        <v>116</v>
      </c>
      <c r="AA29" s="56">
        <v>90</v>
      </c>
      <c r="AB29" s="65">
        <v>0.42</v>
      </c>
      <c r="AC29" s="64">
        <v>331.1</v>
      </c>
      <c r="AD29" s="58">
        <v>5460.3</v>
      </c>
      <c r="AE29" s="56" t="s">
        <v>68</v>
      </c>
      <c r="AG29" s="57">
        <v>46447</v>
      </c>
      <c r="AH29" s="56" t="s">
        <v>117</v>
      </c>
      <c r="AI29" s="56">
        <v>100</v>
      </c>
      <c r="AJ29" s="65">
        <v>0.24</v>
      </c>
      <c r="AK29" s="64">
        <v>210.2</v>
      </c>
      <c r="AL29" s="58">
        <v>5339.4</v>
      </c>
      <c r="AM29" s="56" t="s">
        <v>95</v>
      </c>
      <c r="AO29" s="57">
        <v>47119</v>
      </c>
      <c r="AP29" s="56" t="s">
        <v>117</v>
      </c>
      <c r="AQ29" s="87">
        <v>100</v>
      </c>
      <c r="AR29" s="65">
        <v>0.24</v>
      </c>
      <c r="AS29" s="64">
        <v>210.2</v>
      </c>
      <c r="AT29" s="58">
        <v>6089.8</v>
      </c>
      <c r="AU29" s="56" t="s">
        <v>95</v>
      </c>
    </row>
    <row r="30" spans="1:47">
      <c r="A30" s="52">
        <v>46722</v>
      </c>
      <c r="B30" s="30" t="s">
        <v>116</v>
      </c>
      <c r="C30" s="30">
        <v>90</v>
      </c>
      <c r="D30" s="63">
        <v>0.42</v>
      </c>
      <c r="E30" s="31">
        <v>331.1</v>
      </c>
      <c r="F30" s="53">
        <v>5879.4000000000005</v>
      </c>
      <c r="G30" s="30" t="s">
        <v>68</v>
      </c>
      <c r="I30" s="57">
        <v>46388</v>
      </c>
      <c r="J30" s="56" t="s">
        <v>99</v>
      </c>
      <c r="K30" s="56">
        <v>52</v>
      </c>
      <c r="L30" s="65">
        <v>0.92</v>
      </c>
      <c r="M30" s="64">
        <v>419.1</v>
      </c>
      <c r="N30" s="58">
        <v>5879.4000000000005</v>
      </c>
      <c r="O30" s="56" t="s">
        <v>71</v>
      </c>
      <c r="Q30" s="57">
        <v>46508</v>
      </c>
      <c r="R30" s="56" t="s">
        <v>99</v>
      </c>
      <c r="S30" s="56">
        <v>52</v>
      </c>
      <c r="T30" s="65">
        <v>0.92</v>
      </c>
      <c r="U30" s="64">
        <v>419.1</v>
      </c>
      <c r="V30" s="58">
        <v>5879.4000000000005</v>
      </c>
      <c r="W30" s="56" t="s">
        <v>71</v>
      </c>
      <c r="Y30" s="57">
        <v>46478</v>
      </c>
      <c r="Z30" s="56" t="s">
        <v>118</v>
      </c>
      <c r="AA30" s="56">
        <v>35</v>
      </c>
      <c r="AB30" s="65">
        <v>0.4</v>
      </c>
      <c r="AC30" s="64">
        <v>122.6</v>
      </c>
      <c r="AD30" s="58">
        <v>5582.9000000000005</v>
      </c>
      <c r="AE30" s="56" t="s">
        <v>68</v>
      </c>
      <c r="AG30" s="57">
        <v>46508</v>
      </c>
      <c r="AH30" s="56" t="s">
        <v>116</v>
      </c>
      <c r="AI30" s="56">
        <v>90</v>
      </c>
      <c r="AJ30" s="65">
        <v>0.42</v>
      </c>
      <c r="AK30" s="64">
        <v>331.1</v>
      </c>
      <c r="AL30" s="58">
        <v>5670.5</v>
      </c>
      <c r="AM30" s="56" t="s">
        <v>68</v>
      </c>
      <c r="AO30" s="57">
        <v>47178</v>
      </c>
      <c r="AP30" s="56" t="s">
        <v>119</v>
      </c>
      <c r="AQ30" s="87">
        <v>25</v>
      </c>
      <c r="AR30" s="65">
        <v>0.92</v>
      </c>
      <c r="AS30" s="64">
        <v>201.5</v>
      </c>
      <c r="AT30" s="58">
        <v>6291.3</v>
      </c>
      <c r="AU30" s="56" t="s">
        <v>71</v>
      </c>
    </row>
    <row r="31" spans="1:47">
      <c r="A31" s="52">
        <v>46874</v>
      </c>
      <c r="B31" s="30" t="s">
        <v>120</v>
      </c>
      <c r="C31" s="30">
        <v>150</v>
      </c>
      <c r="D31" s="63">
        <v>0.23</v>
      </c>
      <c r="E31" s="31">
        <v>302.2</v>
      </c>
      <c r="F31" s="53">
        <v>6181.6</v>
      </c>
      <c r="G31" s="30" t="s">
        <v>95</v>
      </c>
      <c r="I31" s="57">
        <v>46388</v>
      </c>
      <c r="J31" s="56" t="s">
        <v>93</v>
      </c>
      <c r="K31" s="56">
        <v>197</v>
      </c>
      <c r="L31" s="65">
        <v>0.42</v>
      </c>
      <c r="M31" s="64">
        <v>724.8</v>
      </c>
      <c r="N31" s="58">
        <v>6604.2000000000007</v>
      </c>
      <c r="O31" s="56" t="s">
        <v>68</v>
      </c>
      <c r="Q31" s="57">
        <v>46508</v>
      </c>
      <c r="R31" s="56" t="s">
        <v>93</v>
      </c>
      <c r="S31" s="56">
        <v>197</v>
      </c>
      <c r="T31" s="65">
        <v>0.42</v>
      </c>
      <c r="U31" s="64">
        <v>724.8</v>
      </c>
      <c r="V31" s="58">
        <v>6604.2000000000007</v>
      </c>
      <c r="W31" s="56" t="s">
        <v>68</v>
      </c>
      <c r="Y31" s="57">
        <v>46508</v>
      </c>
      <c r="Z31" s="56" t="s">
        <v>99</v>
      </c>
      <c r="AA31" s="56">
        <v>52</v>
      </c>
      <c r="AB31" s="65">
        <v>0.92</v>
      </c>
      <c r="AC31" s="64">
        <v>419.1</v>
      </c>
      <c r="AD31" s="58">
        <v>6002.0000000000009</v>
      </c>
      <c r="AE31" s="56" t="s">
        <v>71</v>
      </c>
      <c r="AG31" s="57">
        <v>46569</v>
      </c>
      <c r="AH31" s="56" t="s">
        <v>99</v>
      </c>
      <c r="AI31" s="56">
        <v>52</v>
      </c>
      <c r="AJ31" s="65">
        <v>0.92</v>
      </c>
      <c r="AK31" s="64">
        <v>419.1</v>
      </c>
      <c r="AL31" s="58">
        <v>6089.6</v>
      </c>
      <c r="AM31" s="56" t="s">
        <v>71</v>
      </c>
      <c r="AO31" s="57">
        <v>47300</v>
      </c>
      <c r="AP31" s="56" t="s">
        <v>121</v>
      </c>
      <c r="AQ31" s="87">
        <v>58</v>
      </c>
      <c r="AR31" s="65">
        <v>0.23</v>
      </c>
      <c r="AS31" s="64">
        <v>116.9</v>
      </c>
      <c r="AT31" s="58">
        <v>6408.2</v>
      </c>
      <c r="AU31" s="56" t="s">
        <v>95</v>
      </c>
    </row>
    <row r="32" spans="1:47">
      <c r="A32" s="52">
        <v>47178</v>
      </c>
      <c r="B32" s="30" t="s">
        <v>93</v>
      </c>
      <c r="C32" s="30">
        <v>197</v>
      </c>
      <c r="D32" s="63">
        <v>0.42</v>
      </c>
      <c r="E32" s="31">
        <v>724.8</v>
      </c>
      <c r="F32" s="53">
        <v>6906.4000000000005</v>
      </c>
      <c r="G32" s="30" t="s">
        <v>68</v>
      </c>
      <c r="I32" s="57">
        <v>46388</v>
      </c>
      <c r="J32" s="56" t="s">
        <v>122</v>
      </c>
      <c r="K32" s="56">
        <v>150</v>
      </c>
      <c r="L32" s="65">
        <v>0.42</v>
      </c>
      <c r="M32" s="64">
        <v>551.9</v>
      </c>
      <c r="N32" s="58">
        <v>7156.1</v>
      </c>
      <c r="O32" s="56" t="s">
        <v>68</v>
      </c>
      <c r="Q32" s="57">
        <v>46508</v>
      </c>
      <c r="R32" s="56" t="s">
        <v>122</v>
      </c>
      <c r="S32" s="56">
        <v>150</v>
      </c>
      <c r="T32" s="65">
        <v>0.42</v>
      </c>
      <c r="U32" s="64">
        <v>551.9</v>
      </c>
      <c r="V32" s="58">
        <v>7156.1</v>
      </c>
      <c r="W32" s="56" t="s">
        <v>68</v>
      </c>
      <c r="Y32" s="57">
        <v>46508</v>
      </c>
      <c r="Z32" s="56" t="s">
        <v>93</v>
      </c>
      <c r="AA32" s="56">
        <v>197</v>
      </c>
      <c r="AB32" s="65">
        <v>0.42</v>
      </c>
      <c r="AC32" s="64">
        <v>724.8</v>
      </c>
      <c r="AD32" s="58">
        <v>6726.8000000000011</v>
      </c>
      <c r="AE32" s="56" t="s">
        <v>68</v>
      </c>
      <c r="AG32" s="57">
        <v>46569</v>
      </c>
      <c r="AH32" s="56" t="s">
        <v>93</v>
      </c>
      <c r="AI32" s="56">
        <v>197</v>
      </c>
      <c r="AJ32" s="65">
        <v>0.42</v>
      </c>
      <c r="AK32" s="64">
        <v>724.8</v>
      </c>
      <c r="AL32" s="58">
        <v>6814.4000000000005</v>
      </c>
      <c r="AM32" s="56" t="s">
        <v>68</v>
      </c>
      <c r="AO32" s="57">
        <v>47331</v>
      </c>
      <c r="AP32" s="56" t="s">
        <v>123</v>
      </c>
      <c r="AQ32" s="87">
        <v>60</v>
      </c>
      <c r="AR32" s="65">
        <v>0.92</v>
      </c>
      <c r="AS32" s="64">
        <v>483.6</v>
      </c>
      <c r="AT32" s="58">
        <v>6891.8</v>
      </c>
      <c r="AU32" s="56" t="s">
        <v>71</v>
      </c>
    </row>
    <row r="33" spans="1:47">
      <c r="A33" s="52">
        <v>47362</v>
      </c>
      <c r="B33" s="30" t="s">
        <v>122</v>
      </c>
      <c r="C33" s="30">
        <v>150</v>
      </c>
      <c r="D33" s="63">
        <v>0.42</v>
      </c>
      <c r="E33" s="31">
        <v>551.9</v>
      </c>
      <c r="F33" s="53">
        <v>7458.3</v>
      </c>
      <c r="G33" s="30" t="s">
        <v>68</v>
      </c>
      <c r="I33" s="57">
        <v>46753</v>
      </c>
      <c r="J33" s="56" t="s">
        <v>120</v>
      </c>
      <c r="K33" s="56">
        <v>150</v>
      </c>
      <c r="L33" s="65">
        <v>0.23</v>
      </c>
      <c r="M33" s="64">
        <v>302.2</v>
      </c>
      <c r="N33" s="58">
        <v>7458.3</v>
      </c>
      <c r="O33" s="56" t="s">
        <v>95</v>
      </c>
      <c r="Q33" s="57">
        <v>46569</v>
      </c>
      <c r="R33" s="56" t="s">
        <v>120</v>
      </c>
      <c r="S33" s="56">
        <v>150</v>
      </c>
      <c r="T33" s="65">
        <v>0.23</v>
      </c>
      <c r="U33" s="64">
        <v>302.2</v>
      </c>
      <c r="V33" s="58">
        <v>7458.3</v>
      </c>
      <c r="W33" s="56" t="s">
        <v>95</v>
      </c>
      <c r="Y33" s="57">
        <v>46508</v>
      </c>
      <c r="Z33" s="56" t="s">
        <v>122</v>
      </c>
      <c r="AA33" s="56">
        <v>150</v>
      </c>
      <c r="AB33" s="65">
        <v>0.42</v>
      </c>
      <c r="AC33" s="64">
        <v>551.9</v>
      </c>
      <c r="AD33" s="58">
        <v>7278.7000000000007</v>
      </c>
      <c r="AE33" s="56" t="s">
        <v>68</v>
      </c>
      <c r="AG33" s="57">
        <v>46569</v>
      </c>
      <c r="AH33" s="56" t="s">
        <v>122</v>
      </c>
      <c r="AI33" s="56">
        <v>150</v>
      </c>
      <c r="AJ33" s="65">
        <v>0.42</v>
      </c>
      <c r="AK33" s="64">
        <v>551.9</v>
      </c>
      <c r="AL33" s="58">
        <v>7366.3</v>
      </c>
      <c r="AM33" s="56" t="s">
        <v>68</v>
      </c>
      <c r="AO33" s="57">
        <v>47362</v>
      </c>
      <c r="AP33" s="56" t="s">
        <v>124</v>
      </c>
      <c r="AQ33" s="87">
        <v>150</v>
      </c>
      <c r="AR33" s="65">
        <v>0.23</v>
      </c>
      <c r="AS33" s="64">
        <v>302.2</v>
      </c>
      <c r="AT33" s="58">
        <v>7194</v>
      </c>
      <c r="AU33" s="56" t="s">
        <v>95</v>
      </c>
    </row>
    <row r="34" spans="1:47">
      <c r="A34" s="52">
        <v>47696</v>
      </c>
      <c r="B34" s="30" t="s">
        <v>117</v>
      </c>
      <c r="C34" s="30">
        <v>75</v>
      </c>
      <c r="D34" s="63">
        <v>0.24</v>
      </c>
      <c r="E34" s="31">
        <v>157.69999999999999</v>
      </c>
      <c r="F34" s="53">
        <v>7616</v>
      </c>
      <c r="G34" s="30" t="s">
        <v>95</v>
      </c>
      <c r="I34" s="57">
        <v>46753</v>
      </c>
      <c r="J34" s="56" t="s">
        <v>125</v>
      </c>
      <c r="K34" s="56">
        <v>60</v>
      </c>
      <c r="L34" s="65">
        <v>0.4</v>
      </c>
      <c r="M34" s="64">
        <v>210.2</v>
      </c>
      <c r="N34" s="58">
        <v>7668.5</v>
      </c>
      <c r="O34" s="56" t="s">
        <v>68</v>
      </c>
      <c r="Q34" s="57">
        <v>46569</v>
      </c>
      <c r="R34" s="56" t="s">
        <v>125</v>
      </c>
      <c r="S34" s="56">
        <v>60</v>
      </c>
      <c r="T34" s="65">
        <v>0.4</v>
      </c>
      <c r="U34" s="64">
        <v>210.2</v>
      </c>
      <c r="V34" s="58">
        <v>7668.5</v>
      </c>
      <c r="W34" s="56" t="s">
        <v>68</v>
      </c>
      <c r="Y34" s="57">
        <v>46569</v>
      </c>
      <c r="Z34" s="56" t="s">
        <v>120</v>
      </c>
      <c r="AA34" s="56">
        <v>150</v>
      </c>
      <c r="AB34" s="65">
        <v>0.23</v>
      </c>
      <c r="AC34" s="64">
        <v>302.2</v>
      </c>
      <c r="AD34" s="58">
        <v>7580.9000000000005</v>
      </c>
      <c r="AE34" s="56" t="s">
        <v>95</v>
      </c>
      <c r="AG34" s="57">
        <v>46631</v>
      </c>
      <c r="AH34" s="56" t="s">
        <v>120</v>
      </c>
      <c r="AI34" s="56">
        <v>150</v>
      </c>
      <c r="AJ34" s="65">
        <v>0.23</v>
      </c>
      <c r="AK34" s="64">
        <v>302.2</v>
      </c>
      <c r="AL34" s="58">
        <v>7668.5</v>
      </c>
      <c r="AM34" s="56" t="s">
        <v>95</v>
      </c>
      <c r="AO34" s="57">
        <v>47392</v>
      </c>
      <c r="AP34" s="56" t="s">
        <v>120</v>
      </c>
      <c r="AQ34" s="87">
        <v>150</v>
      </c>
      <c r="AR34" s="65">
        <v>0.23</v>
      </c>
      <c r="AS34" s="64">
        <v>302.2</v>
      </c>
      <c r="AT34" s="58">
        <v>7496.2</v>
      </c>
      <c r="AU34" s="56" t="s">
        <v>95</v>
      </c>
    </row>
    <row r="35" spans="1:47">
      <c r="A35" s="52">
        <v>47757</v>
      </c>
      <c r="B35" s="30" t="s">
        <v>126</v>
      </c>
      <c r="C35" s="30">
        <v>150</v>
      </c>
      <c r="D35" s="63">
        <v>0.23</v>
      </c>
      <c r="E35" s="31">
        <v>302.2</v>
      </c>
      <c r="F35" s="53">
        <v>7918.2</v>
      </c>
      <c r="G35" s="30" t="s">
        <v>95</v>
      </c>
      <c r="I35" s="57">
        <v>46753</v>
      </c>
      <c r="J35" s="56" t="s">
        <v>127</v>
      </c>
      <c r="K35" s="56">
        <v>120</v>
      </c>
      <c r="L35" s="65">
        <v>0.23</v>
      </c>
      <c r="M35" s="64">
        <v>241.8</v>
      </c>
      <c r="N35" s="58">
        <v>7910.3</v>
      </c>
      <c r="O35" s="56" t="s">
        <v>95</v>
      </c>
      <c r="Q35" s="57">
        <v>46600</v>
      </c>
      <c r="R35" s="56" t="s">
        <v>127</v>
      </c>
      <c r="S35" s="56">
        <v>120</v>
      </c>
      <c r="T35" s="65">
        <v>0.23</v>
      </c>
      <c r="U35" s="64">
        <v>241.8</v>
      </c>
      <c r="V35" s="58">
        <v>7910.3</v>
      </c>
      <c r="W35" s="56" t="s">
        <v>95</v>
      </c>
      <c r="Y35" s="57">
        <v>46631</v>
      </c>
      <c r="Z35" s="56" t="s">
        <v>127</v>
      </c>
      <c r="AA35" s="56">
        <v>120</v>
      </c>
      <c r="AB35" s="65">
        <v>0.23</v>
      </c>
      <c r="AC35" s="64">
        <v>241.8</v>
      </c>
      <c r="AD35" s="58">
        <v>7822.7000000000007</v>
      </c>
      <c r="AE35" s="56" t="s">
        <v>95</v>
      </c>
      <c r="AG35" s="57">
        <v>46753</v>
      </c>
      <c r="AH35" s="56" t="s">
        <v>125</v>
      </c>
      <c r="AI35" s="56">
        <v>60</v>
      </c>
      <c r="AJ35" s="65">
        <v>0.4</v>
      </c>
      <c r="AK35" s="64">
        <v>210.2</v>
      </c>
      <c r="AL35" s="58">
        <v>7878.7</v>
      </c>
      <c r="AM35" s="56" t="s">
        <v>68</v>
      </c>
      <c r="AO35" s="57">
        <v>47423</v>
      </c>
      <c r="AP35" s="56" t="s">
        <v>128</v>
      </c>
      <c r="AQ35" s="87">
        <v>150</v>
      </c>
      <c r="AR35" s="65">
        <v>0.23</v>
      </c>
      <c r="AS35" s="64">
        <v>302.2</v>
      </c>
      <c r="AT35" s="58">
        <v>7798.4</v>
      </c>
      <c r="AU35" s="56" t="s">
        <v>95</v>
      </c>
    </row>
    <row r="36" spans="1:47">
      <c r="A36" s="52">
        <v>47757</v>
      </c>
      <c r="B36" s="30" t="s">
        <v>129</v>
      </c>
      <c r="C36" s="30">
        <v>150</v>
      </c>
      <c r="D36" s="63">
        <v>0.42</v>
      </c>
      <c r="E36" s="31">
        <v>551.9</v>
      </c>
      <c r="F36" s="53">
        <v>8470.1</v>
      </c>
      <c r="G36" s="30" t="s">
        <v>68</v>
      </c>
      <c r="I36" s="57">
        <v>46753</v>
      </c>
      <c r="J36" s="56" t="s">
        <v>130</v>
      </c>
      <c r="K36" s="56">
        <v>71.3</v>
      </c>
      <c r="L36" s="65">
        <v>0.38</v>
      </c>
      <c r="M36" s="64">
        <v>237.3</v>
      </c>
      <c r="N36" s="58">
        <v>8147.6</v>
      </c>
      <c r="O36" s="56" t="s">
        <v>68</v>
      </c>
      <c r="Q36" s="57">
        <v>46692</v>
      </c>
      <c r="R36" s="56" t="s">
        <v>130</v>
      </c>
      <c r="S36" s="56">
        <v>71.3</v>
      </c>
      <c r="T36" s="65">
        <v>0.38</v>
      </c>
      <c r="U36" s="64">
        <v>237.3</v>
      </c>
      <c r="V36" s="58">
        <v>8147.6</v>
      </c>
      <c r="W36" s="56" t="s">
        <v>68</v>
      </c>
      <c r="Y36" s="57">
        <v>46692</v>
      </c>
      <c r="Z36" s="56" t="s">
        <v>125</v>
      </c>
      <c r="AA36" s="56">
        <v>60</v>
      </c>
      <c r="AB36" s="65">
        <v>0.4</v>
      </c>
      <c r="AC36" s="64">
        <v>210.2</v>
      </c>
      <c r="AD36" s="58">
        <v>8032.9000000000005</v>
      </c>
      <c r="AE36" s="56" t="s">
        <v>68</v>
      </c>
      <c r="AG36" s="57">
        <v>46813</v>
      </c>
      <c r="AH36" s="56" t="s">
        <v>127</v>
      </c>
      <c r="AI36" s="56">
        <v>120</v>
      </c>
      <c r="AJ36" s="65">
        <v>0.23</v>
      </c>
      <c r="AK36" s="64">
        <v>241.8</v>
      </c>
      <c r="AL36" s="58">
        <v>8120.5</v>
      </c>
      <c r="AM36" s="56" t="s">
        <v>95</v>
      </c>
      <c r="AO36" s="57">
        <v>47543</v>
      </c>
      <c r="AP36" s="56" t="s">
        <v>101</v>
      </c>
      <c r="AQ36" s="87">
        <v>52</v>
      </c>
      <c r="AR36" s="65">
        <v>0.2</v>
      </c>
      <c r="AS36" s="64">
        <v>91.1</v>
      </c>
      <c r="AT36" s="58">
        <v>7889.5</v>
      </c>
      <c r="AU36" s="56" t="s">
        <v>95</v>
      </c>
    </row>
    <row r="37" spans="1:47">
      <c r="A37" s="52">
        <v>48092</v>
      </c>
      <c r="B37" s="30" t="s">
        <v>131</v>
      </c>
      <c r="C37" s="30">
        <v>35</v>
      </c>
      <c r="D37" s="63">
        <v>0.56999999999999995</v>
      </c>
      <c r="E37" s="31">
        <v>174.8</v>
      </c>
      <c r="F37" s="53">
        <v>8644.9</v>
      </c>
      <c r="G37" s="30" t="s">
        <v>72</v>
      </c>
      <c r="I37" s="57">
        <v>46753</v>
      </c>
      <c r="J37" s="56" t="s">
        <v>112</v>
      </c>
      <c r="K37" s="56">
        <v>45</v>
      </c>
      <c r="L37" s="65">
        <v>0.92</v>
      </c>
      <c r="M37" s="64">
        <v>362.7</v>
      </c>
      <c r="N37" s="58">
        <v>8510.3000000000011</v>
      </c>
      <c r="O37" s="56" t="s">
        <v>71</v>
      </c>
      <c r="Q37" s="57">
        <v>46753</v>
      </c>
      <c r="R37" s="56" t="s">
        <v>112</v>
      </c>
      <c r="S37" s="56">
        <v>45</v>
      </c>
      <c r="T37" s="65">
        <v>0.92</v>
      </c>
      <c r="U37" s="64">
        <v>362.7</v>
      </c>
      <c r="V37" s="58">
        <v>8510.3000000000011</v>
      </c>
      <c r="W37" s="56" t="s">
        <v>71</v>
      </c>
      <c r="Y37" s="57">
        <v>46784</v>
      </c>
      <c r="Z37" s="56" t="s">
        <v>112</v>
      </c>
      <c r="AA37" s="56">
        <v>45</v>
      </c>
      <c r="AB37" s="65">
        <v>0.92</v>
      </c>
      <c r="AC37" s="64">
        <v>362.7</v>
      </c>
      <c r="AD37" s="58">
        <v>8395.6</v>
      </c>
      <c r="AE37" s="56" t="s">
        <v>71</v>
      </c>
      <c r="AG37" s="57">
        <v>46844</v>
      </c>
      <c r="AH37" s="56" t="s">
        <v>112</v>
      </c>
      <c r="AI37" s="56">
        <v>45</v>
      </c>
      <c r="AJ37" s="65">
        <v>0.92</v>
      </c>
      <c r="AK37" s="64">
        <v>362.7</v>
      </c>
      <c r="AL37" s="58">
        <v>8483.2000000000007</v>
      </c>
      <c r="AM37" s="56" t="s">
        <v>71</v>
      </c>
      <c r="AO37" s="57">
        <v>47635</v>
      </c>
      <c r="AP37" s="56" t="s">
        <v>109</v>
      </c>
      <c r="AQ37" s="87">
        <v>65</v>
      </c>
      <c r="AR37" s="65">
        <v>0.23</v>
      </c>
      <c r="AS37" s="64">
        <v>131</v>
      </c>
      <c r="AT37" s="58">
        <v>8020.5</v>
      </c>
      <c r="AU37" s="56" t="s">
        <v>95</v>
      </c>
    </row>
    <row r="38" spans="1:47">
      <c r="A38" s="52">
        <v>48214</v>
      </c>
      <c r="B38" s="30" t="s">
        <v>112</v>
      </c>
      <c r="C38" s="30">
        <v>45</v>
      </c>
      <c r="D38" s="63">
        <v>0.92</v>
      </c>
      <c r="E38" s="31">
        <v>362.7</v>
      </c>
      <c r="F38" s="53">
        <v>9007.6</v>
      </c>
      <c r="G38" s="30" t="s">
        <v>71</v>
      </c>
      <c r="I38" s="57">
        <v>46753</v>
      </c>
      <c r="J38" s="56" t="s">
        <v>115</v>
      </c>
      <c r="K38" s="56">
        <v>47</v>
      </c>
      <c r="L38" s="65">
        <v>0.92</v>
      </c>
      <c r="M38" s="64">
        <v>378.8</v>
      </c>
      <c r="N38" s="58">
        <v>8889.1</v>
      </c>
      <c r="O38" s="56" t="s">
        <v>71</v>
      </c>
      <c r="Q38" s="57">
        <v>46813</v>
      </c>
      <c r="R38" s="56" t="s">
        <v>115</v>
      </c>
      <c r="S38" s="56">
        <v>47</v>
      </c>
      <c r="T38" s="65">
        <v>0.92</v>
      </c>
      <c r="U38" s="64">
        <v>378.8</v>
      </c>
      <c r="V38" s="58">
        <v>8889.1</v>
      </c>
      <c r="W38" s="56" t="s">
        <v>71</v>
      </c>
      <c r="Y38" s="57">
        <v>46813</v>
      </c>
      <c r="Z38" s="56" t="s">
        <v>131</v>
      </c>
      <c r="AA38" s="56">
        <v>35</v>
      </c>
      <c r="AB38" s="65">
        <v>0.56999999999999995</v>
      </c>
      <c r="AC38" s="64">
        <v>174.8</v>
      </c>
      <c r="AD38" s="58">
        <v>8570.4</v>
      </c>
      <c r="AE38" s="56" t="s">
        <v>72</v>
      </c>
      <c r="AG38" s="57">
        <v>46905</v>
      </c>
      <c r="AH38" s="56" t="s">
        <v>115</v>
      </c>
      <c r="AI38" s="56">
        <v>47</v>
      </c>
      <c r="AJ38" s="65">
        <v>0.92</v>
      </c>
      <c r="AK38" s="64">
        <v>378.8</v>
      </c>
      <c r="AL38" s="58">
        <v>8862</v>
      </c>
      <c r="AM38" s="56" t="s">
        <v>71</v>
      </c>
      <c r="AO38" s="57">
        <v>47665</v>
      </c>
      <c r="AP38" s="56" t="s">
        <v>132</v>
      </c>
      <c r="AQ38" s="87">
        <v>168</v>
      </c>
      <c r="AR38" s="65">
        <v>0.4</v>
      </c>
      <c r="AS38" s="64">
        <v>588.70000000000005</v>
      </c>
      <c r="AT38" s="58">
        <v>8609.2000000000007</v>
      </c>
      <c r="AU38" s="56" t="s">
        <v>68</v>
      </c>
    </row>
    <row r="39" spans="1:47">
      <c r="A39" s="52">
        <v>48245</v>
      </c>
      <c r="B39" s="30" t="s">
        <v>133</v>
      </c>
      <c r="C39" s="30">
        <v>47</v>
      </c>
      <c r="D39" s="63">
        <v>0.92</v>
      </c>
      <c r="E39" s="31">
        <v>378.8</v>
      </c>
      <c r="F39" s="53">
        <v>9386.4</v>
      </c>
      <c r="G39" s="30" t="s">
        <v>71</v>
      </c>
      <c r="I39" s="57">
        <v>46753</v>
      </c>
      <c r="J39" s="56" t="s">
        <v>131</v>
      </c>
      <c r="K39" s="56">
        <v>35</v>
      </c>
      <c r="L39" s="65">
        <v>0.56999999999999995</v>
      </c>
      <c r="M39" s="64">
        <v>174.8</v>
      </c>
      <c r="N39" s="58">
        <v>9063.9</v>
      </c>
      <c r="O39" s="56" t="s">
        <v>72</v>
      </c>
      <c r="Q39" s="57">
        <v>46813</v>
      </c>
      <c r="R39" s="56" t="s">
        <v>131</v>
      </c>
      <c r="S39" s="56">
        <v>35</v>
      </c>
      <c r="T39" s="65">
        <v>0.56999999999999995</v>
      </c>
      <c r="U39" s="64">
        <v>174.8</v>
      </c>
      <c r="V39" s="58">
        <v>9063.9</v>
      </c>
      <c r="W39" s="56" t="s">
        <v>72</v>
      </c>
      <c r="Y39" s="57">
        <v>46844</v>
      </c>
      <c r="Z39" s="56" t="s">
        <v>115</v>
      </c>
      <c r="AA39" s="56">
        <v>47</v>
      </c>
      <c r="AB39" s="65">
        <v>0.92</v>
      </c>
      <c r="AC39" s="64">
        <v>378.8</v>
      </c>
      <c r="AD39" s="58">
        <v>8949.1999999999989</v>
      </c>
      <c r="AE39" s="56" t="s">
        <v>71</v>
      </c>
      <c r="AG39" s="57">
        <v>47058</v>
      </c>
      <c r="AH39" s="56" t="s">
        <v>129</v>
      </c>
      <c r="AI39" s="56">
        <v>150</v>
      </c>
      <c r="AJ39" s="65">
        <v>0.42</v>
      </c>
      <c r="AK39" s="64">
        <v>551.9</v>
      </c>
      <c r="AL39" s="58">
        <v>9413.9</v>
      </c>
      <c r="AM39" s="56" t="s">
        <v>68</v>
      </c>
      <c r="AO39" s="57">
        <v>47757</v>
      </c>
      <c r="AP39" s="56" t="s">
        <v>134</v>
      </c>
      <c r="AQ39" s="87">
        <v>100</v>
      </c>
      <c r="AR39" s="65">
        <v>0.23</v>
      </c>
      <c r="AS39" s="64">
        <v>201.5</v>
      </c>
      <c r="AT39" s="58">
        <v>8810.7000000000007</v>
      </c>
      <c r="AU39" s="56" t="s">
        <v>95</v>
      </c>
    </row>
    <row r="40" spans="1:47">
      <c r="A40" s="52">
        <v>48274</v>
      </c>
      <c r="B40" s="30" t="s">
        <v>128</v>
      </c>
      <c r="C40" s="30">
        <v>100</v>
      </c>
      <c r="D40" s="63">
        <v>0.23</v>
      </c>
      <c r="E40" s="31">
        <v>201.5</v>
      </c>
      <c r="F40" s="53">
        <v>9587.9</v>
      </c>
      <c r="G40" s="30" t="s">
        <v>95</v>
      </c>
      <c r="I40" s="57">
        <v>46753</v>
      </c>
      <c r="J40" s="56" t="s">
        <v>119</v>
      </c>
      <c r="K40" s="56">
        <v>25</v>
      </c>
      <c r="L40" s="65">
        <v>0.92</v>
      </c>
      <c r="M40" s="64">
        <v>201.5</v>
      </c>
      <c r="N40" s="58">
        <v>9265.4</v>
      </c>
      <c r="O40" s="56" t="s">
        <v>71</v>
      </c>
      <c r="Q40" s="57">
        <v>46813</v>
      </c>
      <c r="R40" s="56" t="s">
        <v>119</v>
      </c>
      <c r="S40" s="56">
        <v>25</v>
      </c>
      <c r="T40" s="65">
        <v>0.92</v>
      </c>
      <c r="U40" s="64">
        <v>201.5</v>
      </c>
      <c r="V40" s="58">
        <v>9265.4</v>
      </c>
      <c r="W40" s="56" t="s">
        <v>71</v>
      </c>
      <c r="Y40" s="57">
        <v>46874</v>
      </c>
      <c r="Z40" s="56" t="s">
        <v>129</v>
      </c>
      <c r="AA40" s="56">
        <v>150</v>
      </c>
      <c r="AB40" s="65">
        <v>0.42</v>
      </c>
      <c r="AC40" s="64">
        <v>551.9</v>
      </c>
      <c r="AD40" s="58">
        <v>9501.0999999999985</v>
      </c>
      <c r="AE40" s="56" t="s">
        <v>68</v>
      </c>
      <c r="AG40" s="57">
        <v>47119</v>
      </c>
      <c r="AH40" s="56" t="s">
        <v>128</v>
      </c>
      <c r="AI40" s="56">
        <v>150</v>
      </c>
      <c r="AJ40" s="65">
        <v>0.23</v>
      </c>
      <c r="AK40" s="64">
        <v>302.2</v>
      </c>
      <c r="AL40" s="58">
        <v>9716.1</v>
      </c>
      <c r="AM40" s="56" t="s">
        <v>95</v>
      </c>
      <c r="AO40" s="57">
        <v>47939</v>
      </c>
      <c r="AP40" s="56" t="s">
        <v>111</v>
      </c>
      <c r="AQ40" s="87">
        <v>93</v>
      </c>
      <c r="AR40" s="65">
        <v>0.39</v>
      </c>
      <c r="AS40" s="64">
        <v>317.7</v>
      </c>
      <c r="AT40" s="58">
        <v>9128.4000000000015</v>
      </c>
      <c r="AU40" s="56" t="s">
        <v>68</v>
      </c>
    </row>
    <row r="41" spans="1:47">
      <c r="A41" s="52">
        <v>48519</v>
      </c>
      <c r="B41" s="30" t="s">
        <v>119</v>
      </c>
      <c r="C41" s="30">
        <v>25</v>
      </c>
      <c r="D41" s="63">
        <v>0.92</v>
      </c>
      <c r="E41" s="31">
        <v>201.5</v>
      </c>
      <c r="F41" s="53">
        <v>9789.4</v>
      </c>
      <c r="G41" s="30" t="s">
        <v>71</v>
      </c>
      <c r="I41" s="57">
        <v>46997</v>
      </c>
      <c r="J41" s="56" t="s">
        <v>129</v>
      </c>
      <c r="K41" s="56">
        <v>150</v>
      </c>
      <c r="L41" s="65">
        <v>0.42</v>
      </c>
      <c r="M41" s="64">
        <v>551.9</v>
      </c>
      <c r="N41" s="58">
        <v>9817.2999999999993</v>
      </c>
      <c r="O41" s="56" t="s">
        <v>68</v>
      </c>
      <c r="Q41" s="57">
        <v>46874</v>
      </c>
      <c r="R41" s="56" t="s">
        <v>129</v>
      </c>
      <c r="S41" s="56">
        <v>150</v>
      </c>
      <c r="T41" s="65">
        <v>0.42</v>
      </c>
      <c r="U41" s="64">
        <v>551.9</v>
      </c>
      <c r="V41" s="58">
        <v>9817.2999999999993</v>
      </c>
      <c r="W41" s="56" t="s">
        <v>68</v>
      </c>
      <c r="Y41" s="57">
        <v>46905</v>
      </c>
      <c r="Z41" s="56" t="s">
        <v>130</v>
      </c>
      <c r="AA41" s="56">
        <v>71.3</v>
      </c>
      <c r="AB41" s="65">
        <v>0.38</v>
      </c>
      <c r="AC41" s="64">
        <v>237.3</v>
      </c>
      <c r="AD41" s="58">
        <v>9738.3999999999978</v>
      </c>
      <c r="AE41" s="56" t="s">
        <v>68</v>
      </c>
      <c r="AG41" s="57">
        <v>47150</v>
      </c>
      <c r="AH41" s="56" t="s">
        <v>130</v>
      </c>
      <c r="AI41" s="56">
        <v>71.3</v>
      </c>
      <c r="AJ41" s="65">
        <v>0.38</v>
      </c>
      <c r="AK41" s="64">
        <v>237.3</v>
      </c>
      <c r="AL41" s="58">
        <v>9953.4</v>
      </c>
      <c r="AM41" s="56" t="s">
        <v>68</v>
      </c>
      <c r="AO41" s="57">
        <v>47939</v>
      </c>
      <c r="AP41" s="56" t="s">
        <v>135</v>
      </c>
      <c r="AQ41" s="87">
        <v>100</v>
      </c>
      <c r="AR41" s="65">
        <v>0.23</v>
      </c>
      <c r="AS41" s="64">
        <v>201.5</v>
      </c>
      <c r="AT41" s="58">
        <v>9329.9000000000015</v>
      </c>
      <c r="AU41" s="56" t="s">
        <v>95</v>
      </c>
    </row>
    <row r="42" spans="1:47">
      <c r="A42" s="52">
        <v>48611</v>
      </c>
      <c r="B42" s="30" t="s">
        <v>123</v>
      </c>
      <c r="C42" s="30">
        <v>60</v>
      </c>
      <c r="D42" s="63">
        <v>0.92</v>
      </c>
      <c r="E42" s="31">
        <v>483.6</v>
      </c>
      <c r="F42" s="53">
        <v>10273</v>
      </c>
      <c r="G42" s="30" t="s">
        <v>71</v>
      </c>
      <c r="I42" s="57">
        <v>47119</v>
      </c>
      <c r="J42" s="56" t="s">
        <v>136</v>
      </c>
      <c r="K42" s="56">
        <v>160</v>
      </c>
      <c r="L42" s="65">
        <v>0.39</v>
      </c>
      <c r="M42" s="64">
        <v>546.6</v>
      </c>
      <c r="N42" s="58">
        <v>10363.9</v>
      </c>
      <c r="O42" s="56" t="s">
        <v>68</v>
      </c>
      <c r="Q42" s="57">
        <v>46935</v>
      </c>
      <c r="R42" s="56" t="s">
        <v>136</v>
      </c>
      <c r="S42" s="56">
        <v>160</v>
      </c>
      <c r="T42" s="65">
        <v>0.39</v>
      </c>
      <c r="U42" s="64">
        <v>546.6</v>
      </c>
      <c r="V42" s="58">
        <v>10363.9</v>
      </c>
      <c r="W42" s="56" t="s">
        <v>68</v>
      </c>
      <c r="Y42" s="57">
        <v>46966</v>
      </c>
      <c r="Z42" s="56" t="s">
        <v>119</v>
      </c>
      <c r="AA42" s="56">
        <v>25</v>
      </c>
      <c r="AB42" s="65">
        <v>0.92</v>
      </c>
      <c r="AC42" s="64">
        <v>201.5</v>
      </c>
      <c r="AD42" s="58">
        <v>9939.8999999999978</v>
      </c>
      <c r="AE42" s="56" t="s">
        <v>71</v>
      </c>
      <c r="AG42" s="57">
        <v>47150</v>
      </c>
      <c r="AH42" s="56" t="s">
        <v>119</v>
      </c>
      <c r="AI42" s="56">
        <v>25</v>
      </c>
      <c r="AJ42" s="65">
        <v>0.92</v>
      </c>
      <c r="AK42" s="64">
        <v>201.5</v>
      </c>
      <c r="AL42" s="58">
        <v>10154.9</v>
      </c>
      <c r="AM42" s="56" t="s">
        <v>71</v>
      </c>
      <c r="AO42" s="57">
        <v>48092</v>
      </c>
      <c r="AP42" s="56" t="s">
        <v>137</v>
      </c>
      <c r="AQ42" s="87">
        <v>154</v>
      </c>
      <c r="AR42" s="65">
        <v>0.41</v>
      </c>
      <c r="AS42" s="64">
        <v>553.1</v>
      </c>
      <c r="AT42" s="58">
        <v>9883.0000000000018</v>
      </c>
      <c r="AU42" s="56" t="s">
        <v>68</v>
      </c>
    </row>
    <row r="43" spans="1:47">
      <c r="A43" s="52">
        <v>48884</v>
      </c>
      <c r="B43" s="30" t="s">
        <v>132</v>
      </c>
      <c r="C43" s="30">
        <v>168</v>
      </c>
      <c r="D43" s="63">
        <v>0.4</v>
      </c>
      <c r="E43" s="31">
        <v>588.70000000000005</v>
      </c>
      <c r="F43" s="53">
        <v>10861.7</v>
      </c>
      <c r="G43" s="30" t="s">
        <v>68</v>
      </c>
      <c r="I43" s="57">
        <v>47119</v>
      </c>
      <c r="J43" s="56" t="s">
        <v>123</v>
      </c>
      <c r="K43" s="56">
        <v>60</v>
      </c>
      <c r="L43" s="65">
        <v>0.92</v>
      </c>
      <c r="M43" s="64">
        <v>483.6</v>
      </c>
      <c r="N43" s="58">
        <v>10847.5</v>
      </c>
      <c r="O43" s="56" t="s">
        <v>71</v>
      </c>
      <c r="Q43" s="57">
        <v>47119</v>
      </c>
      <c r="R43" s="56" t="s">
        <v>123</v>
      </c>
      <c r="S43" s="56">
        <v>60</v>
      </c>
      <c r="T43" s="65">
        <v>0.92</v>
      </c>
      <c r="U43" s="64">
        <v>483.6</v>
      </c>
      <c r="V43" s="58">
        <v>10847.5</v>
      </c>
      <c r="W43" s="56" t="s">
        <v>71</v>
      </c>
      <c r="Y43" s="57">
        <v>46997</v>
      </c>
      <c r="Z43" s="56" t="s">
        <v>128</v>
      </c>
      <c r="AA43" s="56">
        <v>150</v>
      </c>
      <c r="AB43" s="65">
        <v>0.23</v>
      </c>
      <c r="AC43" s="64">
        <v>302.2</v>
      </c>
      <c r="AD43" s="58">
        <v>10242.099999999999</v>
      </c>
      <c r="AE43" s="56" t="s">
        <v>95</v>
      </c>
      <c r="AG43" s="57">
        <v>47178</v>
      </c>
      <c r="AH43" s="56" t="s">
        <v>123</v>
      </c>
      <c r="AI43" s="56">
        <v>60</v>
      </c>
      <c r="AJ43" s="65">
        <v>0.92</v>
      </c>
      <c r="AK43" s="64">
        <v>483.6</v>
      </c>
      <c r="AL43" s="58">
        <v>10638.5</v>
      </c>
      <c r="AM43" s="56" t="s">
        <v>71</v>
      </c>
      <c r="AO43" s="57">
        <v>48092</v>
      </c>
      <c r="AP43" s="56" t="s">
        <v>138</v>
      </c>
      <c r="AQ43" s="87">
        <v>54</v>
      </c>
      <c r="AR43" s="65">
        <v>0.41</v>
      </c>
      <c r="AS43" s="64">
        <v>193.9</v>
      </c>
      <c r="AT43" s="58">
        <v>10076.900000000001</v>
      </c>
      <c r="AU43" s="56" t="s">
        <v>68</v>
      </c>
    </row>
    <row r="44" spans="1:47">
      <c r="A44" s="52">
        <v>48945</v>
      </c>
      <c r="B44" s="30" t="s">
        <v>121</v>
      </c>
      <c r="C44" s="30">
        <v>58</v>
      </c>
      <c r="D44" s="63">
        <v>0.23</v>
      </c>
      <c r="E44" s="31">
        <v>116.9</v>
      </c>
      <c r="F44" s="53">
        <v>10978.6</v>
      </c>
      <c r="G44" s="30" t="s">
        <v>95</v>
      </c>
      <c r="I44" s="57">
        <v>47119</v>
      </c>
      <c r="J44" s="56" t="s">
        <v>117</v>
      </c>
      <c r="K44" s="56">
        <v>100</v>
      </c>
      <c r="L44" s="65">
        <v>0.24</v>
      </c>
      <c r="M44" s="64">
        <v>210.2</v>
      </c>
      <c r="N44" s="58">
        <v>11057.7</v>
      </c>
      <c r="O44" s="56" t="s">
        <v>95</v>
      </c>
      <c r="Q44" s="57">
        <v>47150</v>
      </c>
      <c r="R44" s="56" t="s">
        <v>128</v>
      </c>
      <c r="S44" s="56">
        <v>150</v>
      </c>
      <c r="T44" s="65">
        <v>0.23</v>
      </c>
      <c r="U44" s="64">
        <v>302.2</v>
      </c>
      <c r="V44" s="58">
        <v>11149.7</v>
      </c>
      <c r="W44" s="56" t="s">
        <v>95</v>
      </c>
      <c r="Y44" s="57">
        <v>47150</v>
      </c>
      <c r="Z44" s="56" t="s">
        <v>133</v>
      </c>
      <c r="AA44" s="56">
        <v>86</v>
      </c>
      <c r="AB44" s="65">
        <v>0.92</v>
      </c>
      <c r="AC44" s="64">
        <v>693.1</v>
      </c>
      <c r="AD44" s="58">
        <v>10935.199999999999</v>
      </c>
      <c r="AE44" s="56" t="s">
        <v>71</v>
      </c>
      <c r="AG44" s="57">
        <v>47270</v>
      </c>
      <c r="AH44" s="56" t="s">
        <v>131</v>
      </c>
      <c r="AI44" s="56">
        <v>35</v>
      </c>
      <c r="AJ44" s="65">
        <v>0.56999999999999995</v>
      </c>
      <c r="AK44" s="64">
        <v>174.8</v>
      </c>
      <c r="AL44" s="58">
        <v>10813.3</v>
      </c>
      <c r="AM44" s="56" t="s">
        <v>72</v>
      </c>
      <c r="AO44" s="57">
        <v>48214</v>
      </c>
      <c r="AP44" s="56" t="s">
        <v>125</v>
      </c>
      <c r="AQ44" s="87">
        <v>60</v>
      </c>
      <c r="AR44" s="65">
        <v>0.4</v>
      </c>
      <c r="AS44" s="64">
        <v>210.2</v>
      </c>
      <c r="AT44" s="58">
        <v>10287.100000000002</v>
      </c>
      <c r="AU44" s="56" t="s">
        <v>68</v>
      </c>
    </row>
    <row r="45" spans="1:47">
      <c r="A45" s="52">
        <v>49065</v>
      </c>
      <c r="B45" s="30" t="s">
        <v>124</v>
      </c>
      <c r="C45" s="30">
        <v>150</v>
      </c>
      <c r="D45" s="63">
        <v>0.23</v>
      </c>
      <c r="E45" s="31">
        <v>302.2</v>
      </c>
      <c r="F45" s="53">
        <v>11280.800000000001</v>
      </c>
      <c r="G45" s="30" t="s">
        <v>95</v>
      </c>
      <c r="I45" s="57">
        <v>47119</v>
      </c>
      <c r="J45" s="56" t="s">
        <v>128</v>
      </c>
      <c r="K45" s="56">
        <v>150</v>
      </c>
      <c r="L45" s="65">
        <v>0.23</v>
      </c>
      <c r="M45" s="64">
        <v>302.2</v>
      </c>
      <c r="N45" s="58">
        <v>11359.900000000001</v>
      </c>
      <c r="O45" s="56" t="s">
        <v>95</v>
      </c>
      <c r="Q45" s="57">
        <v>47270</v>
      </c>
      <c r="R45" s="56" t="s">
        <v>139</v>
      </c>
      <c r="S45" s="56">
        <v>100</v>
      </c>
      <c r="T45" s="65">
        <v>0.92</v>
      </c>
      <c r="U45" s="64">
        <v>805.9</v>
      </c>
      <c r="V45" s="58">
        <v>11955.6</v>
      </c>
      <c r="W45" s="56" t="s">
        <v>71</v>
      </c>
      <c r="Y45" s="57">
        <v>47178</v>
      </c>
      <c r="Z45" s="56" t="s">
        <v>123</v>
      </c>
      <c r="AA45" s="56">
        <v>60</v>
      </c>
      <c r="AB45" s="65">
        <v>0.92</v>
      </c>
      <c r="AC45" s="64">
        <v>483.6</v>
      </c>
      <c r="AD45" s="58">
        <v>11418.8</v>
      </c>
      <c r="AE45" s="56" t="s">
        <v>71</v>
      </c>
      <c r="AG45" s="57">
        <v>47423</v>
      </c>
      <c r="AH45" s="56" t="s">
        <v>140</v>
      </c>
      <c r="AI45" s="56">
        <v>60</v>
      </c>
      <c r="AJ45" s="65">
        <v>0.92</v>
      </c>
      <c r="AK45" s="64">
        <v>483.6</v>
      </c>
      <c r="AL45" s="58">
        <v>11296.9</v>
      </c>
      <c r="AM45" s="56" t="s">
        <v>71</v>
      </c>
      <c r="AO45" s="57">
        <v>48245</v>
      </c>
      <c r="AP45" s="56" t="s">
        <v>141</v>
      </c>
      <c r="AQ45" s="87">
        <v>84</v>
      </c>
      <c r="AR45" s="65">
        <v>0.39</v>
      </c>
      <c r="AS45" s="64">
        <v>287</v>
      </c>
      <c r="AT45" s="58">
        <v>10574.100000000002</v>
      </c>
      <c r="AU45" s="56" t="s">
        <v>68</v>
      </c>
    </row>
    <row r="46" spans="1:47">
      <c r="A46" s="52">
        <v>49369</v>
      </c>
      <c r="B46" s="30" t="s">
        <v>137</v>
      </c>
      <c r="C46" s="30">
        <v>154</v>
      </c>
      <c r="D46" s="63">
        <v>0.41</v>
      </c>
      <c r="E46" s="31">
        <v>553.1</v>
      </c>
      <c r="F46" s="53">
        <v>11833.900000000001</v>
      </c>
      <c r="G46" s="30" t="s">
        <v>68</v>
      </c>
      <c r="I46" s="57">
        <v>47119</v>
      </c>
      <c r="J46" s="56" t="s">
        <v>121</v>
      </c>
      <c r="K46" s="56">
        <v>58</v>
      </c>
      <c r="L46" s="65">
        <v>0.23</v>
      </c>
      <c r="M46" s="64">
        <v>116.9</v>
      </c>
      <c r="N46" s="58">
        <v>11476.800000000001</v>
      </c>
      <c r="O46" s="56" t="s">
        <v>95</v>
      </c>
      <c r="Q46" s="57">
        <v>47484</v>
      </c>
      <c r="R46" s="56" t="s">
        <v>117</v>
      </c>
      <c r="S46" s="56">
        <v>100</v>
      </c>
      <c r="T46" s="65">
        <v>0.24</v>
      </c>
      <c r="U46" s="64">
        <v>210.2</v>
      </c>
      <c r="V46" s="58">
        <v>12165.800000000001</v>
      </c>
      <c r="W46" s="56" t="s">
        <v>95</v>
      </c>
      <c r="Y46" s="57">
        <v>47209</v>
      </c>
      <c r="Z46" s="56" t="s">
        <v>117</v>
      </c>
      <c r="AA46" s="56">
        <v>100</v>
      </c>
      <c r="AB46" s="65">
        <v>0.24</v>
      </c>
      <c r="AC46" s="64">
        <v>210.2</v>
      </c>
      <c r="AD46" s="58">
        <v>11629</v>
      </c>
      <c r="AE46" s="56" t="s">
        <v>95</v>
      </c>
      <c r="AG46" s="57">
        <v>47574</v>
      </c>
      <c r="AH46" s="56" t="s">
        <v>133</v>
      </c>
      <c r="AI46" s="56">
        <v>86</v>
      </c>
      <c r="AJ46" s="65">
        <v>0.92</v>
      </c>
      <c r="AK46" s="64">
        <v>693.1</v>
      </c>
      <c r="AL46" s="58">
        <v>11990</v>
      </c>
      <c r="AM46" s="56" t="s">
        <v>71</v>
      </c>
      <c r="AO46" s="57">
        <v>48245</v>
      </c>
      <c r="AP46" s="56" t="s">
        <v>142</v>
      </c>
      <c r="AQ46" s="87">
        <v>100</v>
      </c>
      <c r="AR46" s="65">
        <v>0.40799999999999997</v>
      </c>
      <c r="AS46" s="64">
        <v>357.4</v>
      </c>
      <c r="AT46" s="58">
        <v>10931.500000000002</v>
      </c>
      <c r="AU46" s="56" t="s">
        <v>68</v>
      </c>
    </row>
    <row r="47" spans="1:47">
      <c r="A47" s="52">
        <v>49400</v>
      </c>
      <c r="B47" s="30" t="s">
        <v>138</v>
      </c>
      <c r="C47" s="30">
        <v>54</v>
      </c>
      <c r="D47" s="63">
        <v>0.41</v>
      </c>
      <c r="E47" s="31">
        <v>193.9</v>
      </c>
      <c r="F47" s="53">
        <v>12027.800000000001</v>
      </c>
      <c r="G47" s="30" t="s">
        <v>68</v>
      </c>
      <c r="I47" s="57">
        <v>47300</v>
      </c>
      <c r="J47" s="56" t="s">
        <v>140</v>
      </c>
      <c r="K47" s="56">
        <v>60</v>
      </c>
      <c r="L47" s="65">
        <v>0.92</v>
      </c>
      <c r="M47" s="64">
        <v>483.6</v>
      </c>
      <c r="N47" s="58">
        <v>11960.400000000001</v>
      </c>
      <c r="O47" s="56" t="s">
        <v>71</v>
      </c>
      <c r="Q47" s="57">
        <v>47484</v>
      </c>
      <c r="R47" s="56" t="s">
        <v>135</v>
      </c>
      <c r="S47" s="56">
        <v>100</v>
      </c>
      <c r="T47" s="65">
        <v>0.23</v>
      </c>
      <c r="U47" s="64">
        <v>201.5</v>
      </c>
      <c r="V47" s="58">
        <v>12367.300000000001</v>
      </c>
      <c r="W47" s="56" t="s">
        <v>95</v>
      </c>
      <c r="Y47" s="57">
        <v>47362</v>
      </c>
      <c r="Z47" s="56" t="s">
        <v>121</v>
      </c>
      <c r="AA47" s="56">
        <v>58</v>
      </c>
      <c r="AB47" s="65">
        <v>0.23</v>
      </c>
      <c r="AC47" s="64">
        <v>116.9</v>
      </c>
      <c r="AD47" s="58">
        <v>11745.9</v>
      </c>
      <c r="AE47" s="56" t="s">
        <v>95</v>
      </c>
      <c r="AG47" s="57">
        <v>47696</v>
      </c>
      <c r="AH47" s="56" t="s">
        <v>139</v>
      </c>
      <c r="AI47" s="56">
        <v>100</v>
      </c>
      <c r="AJ47" s="65">
        <v>0.92</v>
      </c>
      <c r="AK47" s="64">
        <v>805.9</v>
      </c>
      <c r="AL47" s="58">
        <v>12795.9</v>
      </c>
      <c r="AM47" s="56" t="s">
        <v>71</v>
      </c>
      <c r="AO47" s="57">
        <v>48458</v>
      </c>
      <c r="AP47" s="56" t="s">
        <v>130</v>
      </c>
      <c r="AQ47" s="87">
        <v>71.3</v>
      </c>
      <c r="AR47" s="65">
        <v>0.38</v>
      </c>
      <c r="AS47" s="64">
        <v>237.3</v>
      </c>
      <c r="AT47" s="58">
        <v>11168.800000000001</v>
      </c>
      <c r="AU47" s="56" t="s">
        <v>68</v>
      </c>
    </row>
    <row r="48" spans="1:47">
      <c r="A48" s="52">
        <v>49522</v>
      </c>
      <c r="B48" s="30" t="s">
        <v>130</v>
      </c>
      <c r="C48" s="30">
        <v>71.3</v>
      </c>
      <c r="D48" s="63">
        <v>0.38</v>
      </c>
      <c r="E48" s="31">
        <v>237.3</v>
      </c>
      <c r="F48" s="53">
        <v>12265.1</v>
      </c>
      <c r="G48" s="30" t="s">
        <v>68</v>
      </c>
      <c r="I48" s="57">
        <v>47484</v>
      </c>
      <c r="J48" s="56" t="s">
        <v>133</v>
      </c>
      <c r="K48" s="56">
        <v>86</v>
      </c>
      <c r="L48" s="65">
        <v>0.92</v>
      </c>
      <c r="M48" s="64">
        <v>693.1</v>
      </c>
      <c r="N48" s="58">
        <v>12653.500000000002</v>
      </c>
      <c r="O48" s="56" t="s">
        <v>71</v>
      </c>
      <c r="Q48" s="57">
        <v>47484</v>
      </c>
      <c r="R48" s="56" t="s">
        <v>143</v>
      </c>
      <c r="S48" s="56">
        <v>86</v>
      </c>
      <c r="T48" s="65">
        <v>0.92</v>
      </c>
      <c r="U48" s="64">
        <v>693.1</v>
      </c>
      <c r="V48" s="58">
        <v>13060.400000000001</v>
      </c>
      <c r="W48" s="56" t="s">
        <v>71</v>
      </c>
      <c r="Y48" s="57">
        <v>47362</v>
      </c>
      <c r="Z48" s="56" t="s">
        <v>140</v>
      </c>
      <c r="AA48" s="56">
        <v>60</v>
      </c>
      <c r="AB48" s="65">
        <v>0.92</v>
      </c>
      <c r="AC48" s="64">
        <v>483.6</v>
      </c>
      <c r="AD48" s="58">
        <v>12229.5</v>
      </c>
      <c r="AE48" s="56" t="s">
        <v>71</v>
      </c>
      <c r="AG48" s="57">
        <v>47849</v>
      </c>
      <c r="AH48" s="56" t="s">
        <v>144</v>
      </c>
      <c r="AI48" s="56">
        <v>100</v>
      </c>
      <c r="AJ48" s="65">
        <v>0.92</v>
      </c>
      <c r="AK48" s="64">
        <v>805.9</v>
      </c>
      <c r="AL48" s="58">
        <v>13601.8</v>
      </c>
      <c r="AM48" s="56" t="s">
        <v>71</v>
      </c>
      <c r="AO48" s="57">
        <v>48549</v>
      </c>
      <c r="AP48" s="56" t="s">
        <v>145</v>
      </c>
      <c r="AQ48" s="87">
        <v>112</v>
      </c>
      <c r="AR48" s="65">
        <v>0.22</v>
      </c>
      <c r="AS48" s="64">
        <v>215.8</v>
      </c>
      <c r="AT48" s="58">
        <v>11384.6</v>
      </c>
      <c r="AU48" s="56" t="s">
        <v>95</v>
      </c>
    </row>
    <row r="49" spans="1:47">
      <c r="A49" s="52">
        <v>49735</v>
      </c>
      <c r="B49" s="30" t="s">
        <v>146</v>
      </c>
      <c r="C49" s="30">
        <v>51</v>
      </c>
      <c r="D49" s="63">
        <v>0.23</v>
      </c>
      <c r="E49" s="31">
        <v>102.8</v>
      </c>
      <c r="F49" s="53">
        <v>12367.9</v>
      </c>
      <c r="G49" s="30" t="s">
        <v>95</v>
      </c>
      <c r="I49" s="57">
        <v>47484</v>
      </c>
      <c r="J49" s="56" t="s">
        <v>147</v>
      </c>
      <c r="K49" s="56">
        <v>100</v>
      </c>
      <c r="L49" s="65">
        <v>0.23</v>
      </c>
      <c r="M49" s="64">
        <v>201.5</v>
      </c>
      <c r="N49" s="58">
        <v>12855.000000000002</v>
      </c>
      <c r="O49" s="56" t="s">
        <v>95</v>
      </c>
      <c r="Q49" s="57">
        <v>47880</v>
      </c>
      <c r="R49" s="56" t="s">
        <v>144</v>
      </c>
      <c r="S49" s="56">
        <v>100</v>
      </c>
      <c r="T49" s="65">
        <v>0.92</v>
      </c>
      <c r="U49" s="64">
        <v>805.9</v>
      </c>
      <c r="V49" s="58">
        <v>13866.300000000001</v>
      </c>
      <c r="W49" s="56" t="s">
        <v>71</v>
      </c>
      <c r="Y49" s="57">
        <v>47515</v>
      </c>
      <c r="Z49" s="56" t="s">
        <v>147</v>
      </c>
      <c r="AA49" s="56">
        <v>100</v>
      </c>
      <c r="AB49" s="65">
        <v>0.23</v>
      </c>
      <c r="AC49" s="64">
        <v>201.5</v>
      </c>
      <c r="AD49" s="58">
        <v>12431</v>
      </c>
      <c r="AE49" s="56" t="s">
        <v>95</v>
      </c>
      <c r="AG49" s="57">
        <v>48214</v>
      </c>
      <c r="AH49" s="56" t="s">
        <v>132</v>
      </c>
      <c r="AI49" s="56">
        <v>168</v>
      </c>
      <c r="AJ49" s="65">
        <v>0.4</v>
      </c>
      <c r="AK49" s="64">
        <v>588.70000000000005</v>
      </c>
      <c r="AL49" s="58">
        <v>14190.5</v>
      </c>
      <c r="AM49" s="56" t="s">
        <v>68</v>
      </c>
      <c r="AO49" s="57">
        <v>48700</v>
      </c>
      <c r="AP49" s="56" t="s">
        <v>143</v>
      </c>
      <c r="AQ49" s="87">
        <v>86</v>
      </c>
      <c r="AR49" s="65">
        <v>0.92</v>
      </c>
      <c r="AS49" s="64">
        <v>693.1</v>
      </c>
      <c r="AT49" s="58">
        <v>12077.7</v>
      </c>
      <c r="AU49" s="56" t="s">
        <v>71</v>
      </c>
    </row>
    <row r="50" spans="1:47">
      <c r="A50" s="52">
        <v>49735</v>
      </c>
      <c r="B50" s="30" t="s">
        <v>145</v>
      </c>
      <c r="C50" s="30">
        <v>112</v>
      </c>
      <c r="D50" s="63">
        <v>0.22</v>
      </c>
      <c r="E50" s="31">
        <v>215.8</v>
      </c>
      <c r="F50" s="53">
        <v>12583.699999999999</v>
      </c>
      <c r="G50" s="30" t="s">
        <v>95</v>
      </c>
      <c r="I50" s="57">
        <v>47635</v>
      </c>
      <c r="J50" s="56" t="s">
        <v>139</v>
      </c>
      <c r="K50" s="56">
        <v>100</v>
      </c>
      <c r="L50" s="65">
        <v>0.92</v>
      </c>
      <c r="M50" s="64">
        <v>805.9</v>
      </c>
      <c r="N50" s="58">
        <v>13660.900000000001</v>
      </c>
      <c r="O50" s="56" t="s">
        <v>71</v>
      </c>
      <c r="Q50" s="57">
        <v>48214</v>
      </c>
      <c r="R50" s="56" t="s">
        <v>132</v>
      </c>
      <c r="S50" s="56">
        <v>168</v>
      </c>
      <c r="T50" s="65">
        <v>0.4</v>
      </c>
      <c r="U50" s="64">
        <v>588.70000000000005</v>
      </c>
      <c r="V50" s="58">
        <v>14455.000000000002</v>
      </c>
      <c r="W50" s="56" t="s">
        <v>68</v>
      </c>
      <c r="Y50" s="57">
        <v>47543</v>
      </c>
      <c r="Z50" s="56" t="s">
        <v>139</v>
      </c>
      <c r="AA50" s="56">
        <v>100</v>
      </c>
      <c r="AB50" s="65">
        <v>0.92</v>
      </c>
      <c r="AC50" s="64">
        <v>805.9</v>
      </c>
      <c r="AD50" s="58">
        <v>13236.9</v>
      </c>
      <c r="AE50" s="56" t="s">
        <v>71</v>
      </c>
      <c r="AG50" s="57">
        <v>48214</v>
      </c>
      <c r="AH50" s="56" t="s">
        <v>147</v>
      </c>
      <c r="AI50" s="56">
        <v>100</v>
      </c>
      <c r="AJ50" s="65">
        <v>0.23</v>
      </c>
      <c r="AK50" s="64">
        <v>201.5</v>
      </c>
      <c r="AL50" s="58">
        <v>14392</v>
      </c>
      <c r="AM50" s="56" t="s">
        <v>95</v>
      </c>
      <c r="AO50" s="57">
        <v>48761</v>
      </c>
      <c r="AP50" s="56" t="s">
        <v>148</v>
      </c>
      <c r="AQ50" s="87">
        <v>100</v>
      </c>
      <c r="AR50" s="65">
        <v>0.40500000000000003</v>
      </c>
      <c r="AS50" s="64">
        <v>354.8</v>
      </c>
      <c r="AT50" s="58">
        <v>12432.5</v>
      </c>
      <c r="AU50" s="56" t="s">
        <v>68</v>
      </c>
    </row>
    <row r="51" spans="1:47">
      <c r="A51" s="52">
        <v>49857</v>
      </c>
      <c r="B51" s="30" t="s">
        <v>143</v>
      </c>
      <c r="C51" s="30">
        <v>86</v>
      </c>
      <c r="D51" s="63">
        <v>0.92</v>
      </c>
      <c r="E51" s="31">
        <v>693.1</v>
      </c>
      <c r="F51" s="53">
        <v>13276.8</v>
      </c>
      <c r="G51" s="30" t="s">
        <v>71</v>
      </c>
      <c r="I51" s="57">
        <v>47818</v>
      </c>
      <c r="J51" s="56" t="s">
        <v>144</v>
      </c>
      <c r="K51" s="56">
        <v>100</v>
      </c>
      <c r="L51" s="65">
        <v>0.92</v>
      </c>
      <c r="M51" s="64">
        <v>805.9</v>
      </c>
      <c r="N51" s="58">
        <v>14466.800000000001</v>
      </c>
      <c r="O51" s="56" t="s">
        <v>71</v>
      </c>
      <c r="Q51" s="57">
        <v>48245</v>
      </c>
      <c r="R51" s="56" t="s">
        <v>149</v>
      </c>
      <c r="S51" s="56">
        <v>150</v>
      </c>
      <c r="T51" s="65">
        <v>0.23</v>
      </c>
      <c r="U51" s="64">
        <v>302.2</v>
      </c>
      <c r="V51" s="58">
        <v>14757.200000000003</v>
      </c>
      <c r="W51" s="56" t="s">
        <v>95</v>
      </c>
      <c r="Y51" s="57">
        <v>47788</v>
      </c>
      <c r="Z51" s="56" t="s">
        <v>144</v>
      </c>
      <c r="AA51" s="56">
        <v>100</v>
      </c>
      <c r="AB51" s="65">
        <v>0.92</v>
      </c>
      <c r="AC51" s="64">
        <v>805.9</v>
      </c>
      <c r="AD51" s="58">
        <v>14042.8</v>
      </c>
      <c r="AE51" s="56" t="s">
        <v>71</v>
      </c>
      <c r="AG51" s="57">
        <v>48245</v>
      </c>
      <c r="AH51" s="56" t="s">
        <v>138</v>
      </c>
      <c r="AI51" s="56">
        <v>54</v>
      </c>
      <c r="AJ51" s="65">
        <v>0.41</v>
      </c>
      <c r="AK51" s="64">
        <v>193.9</v>
      </c>
      <c r="AL51" s="58">
        <v>14585.9</v>
      </c>
      <c r="AM51" s="56" t="s">
        <v>68</v>
      </c>
      <c r="AO51" s="57">
        <v>48945</v>
      </c>
      <c r="AP51" s="56" t="s">
        <v>140</v>
      </c>
      <c r="AQ51" s="87">
        <v>60</v>
      </c>
      <c r="AR51" s="65">
        <v>0.92</v>
      </c>
      <c r="AS51" s="64">
        <v>483.6</v>
      </c>
      <c r="AT51" s="58">
        <v>12916.1</v>
      </c>
      <c r="AU51" s="56" t="s">
        <v>71</v>
      </c>
    </row>
    <row r="52" spans="1:47">
      <c r="A52" s="52">
        <v>50041</v>
      </c>
      <c r="B52" s="30" t="s">
        <v>150</v>
      </c>
      <c r="C52" s="30">
        <v>250</v>
      </c>
      <c r="D52" s="63">
        <v>0.1</v>
      </c>
      <c r="E52" s="31">
        <v>219</v>
      </c>
      <c r="F52" s="53">
        <v>13495.8</v>
      </c>
      <c r="G52" s="30" t="s">
        <v>151</v>
      </c>
      <c r="I52" s="57">
        <v>48214</v>
      </c>
      <c r="J52" s="56" t="s">
        <v>132</v>
      </c>
      <c r="K52" s="56">
        <v>168</v>
      </c>
      <c r="L52" s="65">
        <v>0.4</v>
      </c>
      <c r="M52" s="64">
        <v>588.70000000000005</v>
      </c>
      <c r="N52" s="58">
        <v>15055.500000000002</v>
      </c>
      <c r="O52" s="56" t="s">
        <v>68</v>
      </c>
      <c r="Q52" s="57">
        <v>48458</v>
      </c>
      <c r="R52" s="56" t="s">
        <v>152</v>
      </c>
      <c r="S52" s="56">
        <v>154</v>
      </c>
      <c r="T52" s="65">
        <v>0.41</v>
      </c>
      <c r="U52" s="64">
        <v>553.1</v>
      </c>
      <c r="V52" s="58">
        <v>15310.300000000003</v>
      </c>
      <c r="W52" s="56" t="s">
        <v>68</v>
      </c>
      <c r="Y52" s="57">
        <v>47818</v>
      </c>
      <c r="Z52" s="56" t="s">
        <v>132</v>
      </c>
      <c r="AA52" s="56">
        <v>168</v>
      </c>
      <c r="AB52" s="65">
        <v>0.4</v>
      </c>
      <c r="AC52" s="64">
        <v>588.70000000000005</v>
      </c>
      <c r="AD52" s="58">
        <v>14631.5</v>
      </c>
      <c r="AE52" s="56" t="s">
        <v>68</v>
      </c>
      <c r="AG52" s="57">
        <v>48396</v>
      </c>
      <c r="AH52" s="56" t="s">
        <v>137</v>
      </c>
      <c r="AI52" s="56">
        <v>154</v>
      </c>
      <c r="AJ52" s="65">
        <v>0.41</v>
      </c>
      <c r="AK52" s="64">
        <v>553.1</v>
      </c>
      <c r="AL52" s="58">
        <v>15139</v>
      </c>
      <c r="AM52" s="56" t="s">
        <v>68</v>
      </c>
      <c r="AO52" s="57">
        <v>49157</v>
      </c>
      <c r="AP52" s="56" t="s">
        <v>153</v>
      </c>
      <c r="AQ52" s="87">
        <v>100</v>
      </c>
      <c r="AR52" s="65">
        <v>0.40500000000000003</v>
      </c>
      <c r="AS52" s="64">
        <v>354.8</v>
      </c>
      <c r="AT52" s="58">
        <v>13270.9</v>
      </c>
      <c r="AU52" s="56" t="s">
        <v>68</v>
      </c>
    </row>
    <row r="53" spans="1:47">
      <c r="A53" s="52">
        <v>50041</v>
      </c>
      <c r="B53" s="30" t="s">
        <v>154</v>
      </c>
      <c r="C53" s="30">
        <v>84</v>
      </c>
      <c r="D53" s="63">
        <v>0.23</v>
      </c>
      <c r="E53" s="31">
        <v>169.2</v>
      </c>
      <c r="F53" s="53">
        <v>13665</v>
      </c>
      <c r="G53" s="30" t="s">
        <v>95</v>
      </c>
      <c r="I53" s="57">
        <v>48214</v>
      </c>
      <c r="J53" s="56" t="s">
        <v>138</v>
      </c>
      <c r="K53" s="56">
        <v>54</v>
      </c>
      <c r="L53" s="65">
        <v>0.41</v>
      </c>
      <c r="M53" s="64">
        <v>193.9</v>
      </c>
      <c r="N53" s="58">
        <v>15249.400000000001</v>
      </c>
      <c r="O53" s="56" t="s">
        <v>68</v>
      </c>
      <c r="Q53" s="57">
        <v>48700</v>
      </c>
      <c r="R53" s="56" t="s">
        <v>140</v>
      </c>
      <c r="S53" s="56">
        <v>60</v>
      </c>
      <c r="T53" s="65">
        <v>0.92</v>
      </c>
      <c r="U53" s="64">
        <v>483.6</v>
      </c>
      <c r="V53" s="58">
        <v>15793.900000000003</v>
      </c>
      <c r="W53" s="56" t="s">
        <v>71</v>
      </c>
      <c r="Y53" s="57">
        <v>48183</v>
      </c>
      <c r="Z53" s="56" t="s">
        <v>124</v>
      </c>
      <c r="AA53" s="56">
        <v>150</v>
      </c>
      <c r="AB53" s="65">
        <v>0.23</v>
      </c>
      <c r="AC53" s="64">
        <v>302.2</v>
      </c>
      <c r="AD53" s="58">
        <v>14933.7</v>
      </c>
      <c r="AE53" s="56" t="s">
        <v>95</v>
      </c>
      <c r="AG53" s="57">
        <v>48458</v>
      </c>
      <c r="AH53" s="56" t="s">
        <v>155</v>
      </c>
      <c r="AI53" s="56">
        <v>150</v>
      </c>
      <c r="AJ53" s="65">
        <v>0.23</v>
      </c>
      <c r="AK53" s="64">
        <v>302.2</v>
      </c>
      <c r="AL53" s="58">
        <v>15441.2</v>
      </c>
      <c r="AM53" s="56" t="s">
        <v>95</v>
      </c>
      <c r="AO53" s="57">
        <v>49310</v>
      </c>
      <c r="AP53" s="56" t="s">
        <v>156</v>
      </c>
      <c r="AQ53" s="87">
        <v>150</v>
      </c>
      <c r="AR53" s="65">
        <v>0.39</v>
      </c>
      <c r="AS53" s="64">
        <v>512.5</v>
      </c>
      <c r="AT53" s="58">
        <v>13783.4</v>
      </c>
      <c r="AU53" s="56" t="s">
        <v>68</v>
      </c>
    </row>
    <row r="54" spans="1:47">
      <c r="A54" s="52">
        <v>50041</v>
      </c>
      <c r="B54" s="30" t="s">
        <v>148</v>
      </c>
      <c r="C54" s="30">
        <v>100</v>
      </c>
      <c r="D54" s="63">
        <v>0.40799999999999997</v>
      </c>
      <c r="E54" s="31">
        <v>357.4</v>
      </c>
      <c r="F54" s="53">
        <v>14022.4</v>
      </c>
      <c r="G54" s="30" t="s">
        <v>68</v>
      </c>
      <c r="I54" s="57">
        <v>48214</v>
      </c>
      <c r="J54" s="56" t="s">
        <v>137</v>
      </c>
      <c r="K54" s="56">
        <v>154</v>
      </c>
      <c r="L54" s="65">
        <v>0.41</v>
      </c>
      <c r="M54" s="64">
        <v>553.1</v>
      </c>
      <c r="N54" s="58">
        <v>15802.500000000002</v>
      </c>
      <c r="O54" s="56" t="s">
        <v>68</v>
      </c>
      <c r="Q54" s="57">
        <v>48945</v>
      </c>
      <c r="R54" s="56" t="s">
        <v>157</v>
      </c>
      <c r="S54" s="56">
        <v>35</v>
      </c>
      <c r="T54" s="65">
        <v>0.92</v>
      </c>
      <c r="U54" s="64">
        <v>282.10000000000002</v>
      </c>
      <c r="V54" s="58">
        <v>16076.000000000004</v>
      </c>
      <c r="W54" s="56" t="s">
        <v>71</v>
      </c>
      <c r="Y54" s="57">
        <v>48214</v>
      </c>
      <c r="Z54" s="56" t="s">
        <v>136</v>
      </c>
      <c r="AA54" s="56">
        <v>160</v>
      </c>
      <c r="AB54" s="65">
        <v>0.39</v>
      </c>
      <c r="AC54" s="64">
        <v>546.6</v>
      </c>
      <c r="AD54" s="58">
        <v>15480.300000000001</v>
      </c>
      <c r="AE54" s="56" t="s">
        <v>68</v>
      </c>
      <c r="AG54" s="57">
        <v>48580</v>
      </c>
      <c r="AH54" s="56" t="s">
        <v>142</v>
      </c>
      <c r="AI54" s="56">
        <v>100</v>
      </c>
      <c r="AJ54" s="65">
        <v>0.40799999999999997</v>
      </c>
      <c r="AK54" s="64">
        <v>357.4</v>
      </c>
      <c r="AL54" s="58">
        <v>15798.6</v>
      </c>
      <c r="AM54" s="56" t="s">
        <v>68</v>
      </c>
      <c r="AO54" s="57">
        <v>49461</v>
      </c>
      <c r="AP54" s="56" t="s">
        <v>93</v>
      </c>
      <c r="AQ54" s="87">
        <v>150</v>
      </c>
      <c r="AR54" s="65">
        <v>0.39</v>
      </c>
      <c r="AS54" s="64">
        <v>512.5</v>
      </c>
      <c r="AT54" s="58">
        <v>14295.9</v>
      </c>
      <c r="AU54" s="56" t="s">
        <v>68</v>
      </c>
    </row>
    <row r="55" spans="1:47">
      <c r="A55" s="52">
        <v>50284</v>
      </c>
      <c r="B55" s="30" t="s">
        <v>140</v>
      </c>
      <c r="C55" s="30">
        <v>60</v>
      </c>
      <c r="D55" s="63">
        <v>0.92</v>
      </c>
      <c r="E55" s="31">
        <v>483.6</v>
      </c>
      <c r="F55" s="53">
        <v>14506</v>
      </c>
      <c r="G55" s="30" t="s">
        <v>71</v>
      </c>
      <c r="I55" s="57">
        <v>48488</v>
      </c>
      <c r="J55" s="56" t="s">
        <v>155</v>
      </c>
      <c r="K55" s="56">
        <v>150</v>
      </c>
      <c r="L55" s="65">
        <v>0.23</v>
      </c>
      <c r="M55" s="64">
        <v>302.2</v>
      </c>
      <c r="N55" s="58">
        <v>16104.700000000003</v>
      </c>
      <c r="O55" s="56" t="s">
        <v>95</v>
      </c>
      <c r="Q55" s="57">
        <v>48945</v>
      </c>
      <c r="R55" s="56" t="s">
        <v>121</v>
      </c>
      <c r="S55" s="56">
        <v>58</v>
      </c>
      <c r="T55" s="65">
        <v>0.23</v>
      </c>
      <c r="U55" s="64">
        <v>116.9</v>
      </c>
      <c r="V55" s="58">
        <v>16192.900000000003</v>
      </c>
      <c r="W55" s="56" t="s">
        <v>95</v>
      </c>
      <c r="Y55" s="57">
        <v>48305</v>
      </c>
      <c r="Z55" s="56" t="s">
        <v>156</v>
      </c>
      <c r="AA55" s="56">
        <v>150</v>
      </c>
      <c r="AB55" s="65">
        <v>0.39</v>
      </c>
      <c r="AC55" s="64">
        <v>512.5</v>
      </c>
      <c r="AD55" s="58">
        <v>15992.800000000001</v>
      </c>
      <c r="AE55" s="56" t="s">
        <v>68</v>
      </c>
      <c r="AG55" s="57">
        <v>48792</v>
      </c>
      <c r="AH55" s="56" t="s">
        <v>136</v>
      </c>
      <c r="AI55" s="56">
        <v>160</v>
      </c>
      <c r="AJ55" s="65">
        <v>0.39</v>
      </c>
      <c r="AK55" s="64">
        <v>546.6</v>
      </c>
      <c r="AL55" s="58">
        <v>16345.2</v>
      </c>
      <c r="AM55" s="56" t="s">
        <v>68</v>
      </c>
      <c r="AO55" s="57">
        <v>49675</v>
      </c>
      <c r="AP55" s="56" t="s">
        <v>154</v>
      </c>
      <c r="AQ55" s="87">
        <v>84</v>
      </c>
      <c r="AR55" s="65">
        <v>0.23</v>
      </c>
      <c r="AS55" s="64">
        <v>169.2</v>
      </c>
      <c r="AT55" s="58">
        <v>14465.1</v>
      </c>
      <c r="AU55" s="56" t="s">
        <v>95</v>
      </c>
    </row>
    <row r="56" spans="1:47">
      <c r="A56" s="52">
        <v>50406</v>
      </c>
      <c r="B56" s="30" t="s">
        <v>141</v>
      </c>
      <c r="C56" s="30">
        <v>84</v>
      </c>
      <c r="D56" s="63">
        <v>0.39</v>
      </c>
      <c r="E56" s="31">
        <v>287</v>
      </c>
      <c r="F56" s="53">
        <v>14793</v>
      </c>
      <c r="G56" s="30" t="s">
        <v>68</v>
      </c>
      <c r="I56" s="57">
        <v>48580</v>
      </c>
      <c r="J56" s="56" t="s">
        <v>157</v>
      </c>
      <c r="K56" s="56">
        <v>35</v>
      </c>
      <c r="L56" s="65">
        <v>0.92</v>
      </c>
      <c r="M56" s="64">
        <v>282.10000000000002</v>
      </c>
      <c r="N56" s="58">
        <v>16386.800000000003</v>
      </c>
      <c r="O56" s="56" t="s">
        <v>71</v>
      </c>
      <c r="Q56" s="57">
        <v>48976</v>
      </c>
      <c r="R56" s="56" t="s">
        <v>138</v>
      </c>
      <c r="S56" s="56">
        <v>54</v>
      </c>
      <c r="T56" s="65">
        <v>0.41</v>
      </c>
      <c r="U56" s="64">
        <v>193.9</v>
      </c>
      <c r="V56" s="58">
        <v>16386.800000000003</v>
      </c>
      <c r="W56" s="56" t="s">
        <v>68</v>
      </c>
      <c r="Y56" s="57">
        <v>48580</v>
      </c>
      <c r="Z56" s="56" t="s">
        <v>158</v>
      </c>
      <c r="AA56" s="56">
        <v>150</v>
      </c>
      <c r="AB56" s="65">
        <v>0.39</v>
      </c>
      <c r="AC56" s="64">
        <v>512.5</v>
      </c>
      <c r="AD56" s="58">
        <v>16505.300000000003</v>
      </c>
      <c r="AE56" s="56" t="s">
        <v>68</v>
      </c>
      <c r="AG56" s="57">
        <v>48792</v>
      </c>
      <c r="AH56" s="56" t="s">
        <v>157</v>
      </c>
      <c r="AI56" s="56">
        <v>35</v>
      </c>
      <c r="AJ56" s="65">
        <v>0.92</v>
      </c>
      <c r="AK56" s="64">
        <v>282.10000000000002</v>
      </c>
      <c r="AL56" s="58">
        <v>16627.3</v>
      </c>
      <c r="AM56" s="56" t="s">
        <v>71</v>
      </c>
      <c r="AO56" s="57">
        <v>49735</v>
      </c>
      <c r="AP56" s="56" t="s">
        <v>139</v>
      </c>
      <c r="AQ56" s="87">
        <v>100</v>
      </c>
      <c r="AR56" s="65">
        <v>0.92</v>
      </c>
      <c r="AS56" s="64">
        <v>805.9</v>
      </c>
      <c r="AT56" s="58">
        <v>15271</v>
      </c>
      <c r="AU56" s="56" t="s">
        <v>71</v>
      </c>
    </row>
    <row r="57" spans="1:47">
      <c r="A57" s="52">
        <v>50771</v>
      </c>
      <c r="B57" s="30" t="s">
        <v>153</v>
      </c>
      <c r="C57" s="30">
        <v>100</v>
      </c>
      <c r="D57" s="63">
        <v>0.40500000000000003</v>
      </c>
      <c r="E57" s="31">
        <v>354.8</v>
      </c>
      <c r="F57" s="53">
        <v>15147.8</v>
      </c>
      <c r="G57" s="30" t="s">
        <v>68</v>
      </c>
      <c r="I57" s="57">
        <v>48580</v>
      </c>
      <c r="J57" s="56" t="s">
        <v>156</v>
      </c>
      <c r="K57" s="56">
        <v>150</v>
      </c>
      <c r="L57" s="65">
        <v>0.39</v>
      </c>
      <c r="M57" s="64">
        <v>512.5</v>
      </c>
      <c r="N57" s="58">
        <v>16899.300000000003</v>
      </c>
      <c r="O57" s="56" t="s">
        <v>68</v>
      </c>
      <c r="Q57" s="57">
        <v>49126</v>
      </c>
      <c r="R57" s="56" t="s">
        <v>142</v>
      </c>
      <c r="S57" s="56">
        <v>100</v>
      </c>
      <c r="T57" s="65">
        <v>0.40799999999999997</v>
      </c>
      <c r="U57" s="64">
        <v>357.4</v>
      </c>
      <c r="V57" s="58">
        <v>16744.200000000004</v>
      </c>
      <c r="W57" s="56" t="s">
        <v>68</v>
      </c>
      <c r="Y57" s="57">
        <v>48580</v>
      </c>
      <c r="Z57" s="56" t="s">
        <v>142</v>
      </c>
      <c r="AA57" s="56">
        <v>100</v>
      </c>
      <c r="AB57" s="65">
        <v>0.40799999999999997</v>
      </c>
      <c r="AC57" s="64">
        <v>357.4</v>
      </c>
      <c r="AD57" s="58">
        <v>16862.700000000004</v>
      </c>
      <c r="AE57" s="56" t="s">
        <v>68</v>
      </c>
      <c r="AG57" s="57">
        <v>48853</v>
      </c>
      <c r="AH57" s="56" t="s">
        <v>156</v>
      </c>
      <c r="AI57" s="56">
        <v>150</v>
      </c>
      <c r="AJ57" s="65">
        <v>0.39</v>
      </c>
      <c r="AK57" s="64">
        <v>512.5</v>
      </c>
      <c r="AL57" s="58">
        <v>17139.8</v>
      </c>
      <c r="AM57" s="56" t="s">
        <v>68</v>
      </c>
      <c r="AO57" s="57">
        <v>50041</v>
      </c>
      <c r="AP57" s="56" t="s">
        <v>150</v>
      </c>
      <c r="AQ57" s="87">
        <v>250</v>
      </c>
      <c r="AR57" s="65">
        <v>0.1</v>
      </c>
      <c r="AS57" s="64">
        <v>219</v>
      </c>
      <c r="AT57" s="58">
        <v>15490</v>
      </c>
      <c r="AU57" s="56" t="s">
        <v>151</v>
      </c>
    </row>
    <row r="58" spans="1:47">
      <c r="A58" s="52">
        <v>50891</v>
      </c>
      <c r="B58" s="30" t="s">
        <v>159</v>
      </c>
      <c r="C58" s="30">
        <v>100</v>
      </c>
      <c r="D58" s="63">
        <v>0.40500000000000003</v>
      </c>
      <c r="E58" s="31">
        <v>354.8</v>
      </c>
      <c r="F58" s="53">
        <v>15502.599999999999</v>
      </c>
      <c r="G58" s="30" t="s">
        <v>68</v>
      </c>
      <c r="I58" s="57">
        <v>48823</v>
      </c>
      <c r="J58" s="56" t="s">
        <v>142</v>
      </c>
      <c r="K58" s="56">
        <v>100</v>
      </c>
      <c r="L58" s="65">
        <v>0.40799999999999997</v>
      </c>
      <c r="M58" s="64">
        <v>357.4</v>
      </c>
      <c r="N58" s="58">
        <v>17256.700000000004</v>
      </c>
      <c r="O58" s="56" t="s">
        <v>68</v>
      </c>
      <c r="Q58" s="57">
        <v>49430</v>
      </c>
      <c r="R58" s="56" t="s">
        <v>141</v>
      </c>
      <c r="S58" s="56">
        <v>84</v>
      </c>
      <c r="T58" s="65">
        <v>0.39</v>
      </c>
      <c r="U58" s="64">
        <v>287</v>
      </c>
      <c r="V58" s="58">
        <v>17031.200000000004</v>
      </c>
      <c r="W58" s="56" t="s">
        <v>68</v>
      </c>
      <c r="Y58" s="57">
        <v>48639</v>
      </c>
      <c r="Z58" s="56" t="s">
        <v>145</v>
      </c>
      <c r="AA58" s="56">
        <v>112</v>
      </c>
      <c r="AB58" s="65">
        <v>0.22</v>
      </c>
      <c r="AC58" s="64">
        <v>215.8</v>
      </c>
      <c r="AD58" s="58">
        <v>17078.500000000004</v>
      </c>
      <c r="AE58" s="56" t="s">
        <v>95</v>
      </c>
      <c r="AG58" s="57">
        <v>49004</v>
      </c>
      <c r="AH58" s="56" t="s">
        <v>121</v>
      </c>
      <c r="AI58" s="56">
        <v>58</v>
      </c>
      <c r="AJ58" s="65">
        <v>0.23</v>
      </c>
      <c r="AK58" s="64">
        <v>116.9</v>
      </c>
      <c r="AL58" s="58">
        <v>17256.7</v>
      </c>
      <c r="AM58" s="56" t="s">
        <v>95</v>
      </c>
      <c r="AO58" s="57">
        <v>50041</v>
      </c>
      <c r="AP58" s="56" t="s">
        <v>160</v>
      </c>
      <c r="AQ58" s="87">
        <v>100</v>
      </c>
      <c r="AR58" s="65">
        <v>0.23</v>
      </c>
      <c r="AS58" s="64">
        <v>201.5</v>
      </c>
      <c r="AT58" s="58">
        <v>15691.5</v>
      </c>
      <c r="AU58" s="56" t="s">
        <v>95</v>
      </c>
    </row>
    <row r="59" spans="1:47">
      <c r="A59" s="52">
        <v>50952</v>
      </c>
      <c r="B59" s="30" t="s">
        <v>161</v>
      </c>
      <c r="C59" s="30">
        <v>24</v>
      </c>
      <c r="D59" s="63">
        <v>0.4</v>
      </c>
      <c r="E59" s="31">
        <v>84.1</v>
      </c>
      <c r="F59" s="53">
        <v>15586.699999999999</v>
      </c>
      <c r="G59" s="30" t="s">
        <v>68</v>
      </c>
      <c r="I59" s="57">
        <v>48945</v>
      </c>
      <c r="J59" s="56" t="s">
        <v>141</v>
      </c>
      <c r="K59" s="56">
        <v>84</v>
      </c>
      <c r="L59" s="65">
        <v>0.39</v>
      </c>
      <c r="M59" s="64">
        <v>287</v>
      </c>
      <c r="N59" s="58">
        <v>17543.700000000004</v>
      </c>
      <c r="O59" s="56" t="s">
        <v>68</v>
      </c>
      <c r="Q59" s="57">
        <v>49553</v>
      </c>
      <c r="R59" s="56" t="s">
        <v>156</v>
      </c>
      <c r="S59" s="56">
        <v>150</v>
      </c>
      <c r="T59" s="65">
        <v>0.39</v>
      </c>
      <c r="U59" s="64">
        <v>512.5</v>
      </c>
      <c r="V59" s="58">
        <v>17543.700000000004</v>
      </c>
      <c r="W59" s="56" t="s">
        <v>68</v>
      </c>
      <c r="Y59" s="57">
        <v>48914</v>
      </c>
      <c r="Z59" s="56" t="s">
        <v>157</v>
      </c>
      <c r="AA59" s="56">
        <v>35</v>
      </c>
      <c r="AB59" s="65">
        <v>0.92</v>
      </c>
      <c r="AC59" s="64">
        <v>282.10000000000002</v>
      </c>
      <c r="AD59" s="58">
        <v>17360.600000000002</v>
      </c>
      <c r="AE59" s="56" t="s">
        <v>71</v>
      </c>
      <c r="AG59" s="57">
        <v>49279</v>
      </c>
      <c r="AH59" s="56" t="s">
        <v>158</v>
      </c>
      <c r="AI59" s="56">
        <v>150</v>
      </c>
      <c r="AJ59" s="65">
        <v>0.39</v>
      </c>
      <c r="AK59" s="64">
        <v>512.5</v>
      </c>
      <c r="AL59" s="58">
        <v>17769.2</v>
      </c>
      <c r="AM59" s="56" t="s">
        <v>68</v>
      </c>
      <c r="AO59" s="57">
        <v>50072</v>
      </c>
      <c r="AP59" s="56" t="s">
        <v>127</v>
      </c>
      <c r="AQ59" s="87">
        <v>120</v>
      </c>
      <c r="AR59" s="65">
        <v>0.23</v>
      </c>
      <c r="AS59" s="64">
        <v>241.8</v>
      </c>
      <c r="AT59" s="58">
        <v>15933.3</v>
      </c>
      <c r="AU59" s="56" t="s">
        <v>95</v>
      </c>
    </row>
    <row r="60" spans="1:47">
      <c r="A60" s="52">
        <v>51105</v>
      </c>
      <c r="B60" s="30" t="s">
        <v>162</v>
      </c>
      <c r="C60" s="30">
        <v>25</v>
      </c>
      <c r="D60" s="63">
        <v>0.55000000000000004</v>
      </c>
      <c r="E60" s="31">
        <v>120.5</v>
      </c>
      <c r="F60" s="53">
        <v>15707.199999999999</v>
      </c>
      <c r="G60" s="30" t="s">
        <v>72</v>
      </c>
      <c r="I60" s="57">
        <v>48945</v>
      </c>
      <c r="J60" s="56" t="s">
        <v>161</v>
      </c>
      <c r="K60" s="56">
        <v>24</v>
      </c>
      <c r="L60" s="65">
        <v>0.4</v>
      </c>
      <c r="M60" s="64">
        <v>84.1</v>
      </c>
      <c r="N60" s="58">
        <v>17627.800000000003</v>
      </c>
      <c r="O60" s="56" t="s">
        <v>68</v>
      </c>
      <c r="Q60" s="57">
        <v>49614</v>
      </c>
      <c r="R60" s="56" t="s">
        <v>161</v>
      </c>
      <c r="S60" s="56">
        <v>24</v>
      </c>
      <c r="T60" s="65">
        <v>0.4</v>
      </c>
      <c r="U60" s="64">
        <v>84.1</v>
      </c>
      <c r="V60" s="58">
        <v>17627.800000000003</v>
      </c>
      <c r="W60" s="56" t="s">
        <v>68</v>
      </c>
      <c r="Y60" s="57">
        <v>48945</v>
      </c>
      <c r="Z60" s="56" t="s">
        <v>138</v>
      </c>
      <c r="AA60" s="56">
        <v>54</v>
      </c>
      <c r="AB60" s="65">
        <v>0.41</v>
      </c>
      <c r="AC60" s="64">
        <v>193.9</v>
      </c>
      <c r="AD60" s="58">
        <v>17554.500000000004</v>
      </c>
      <c r="AE60" s="56" t="s">
        <v>68</v>
      </c>
      <c r="AG60" s="57">
        <v>49279</v>
      </c>
      <c r="AH60" s="56" t="s">
        <v>145</v>
      </c>
      <c r="AI60" s="56">
        <v>112</v>
      </c>
      <c r="AJ60" s="65">
        <v>0.22</v>
      </c>
      <c r="AK60" s="64">
        <v>215.8</v>
      </c>
      <c r="AL60" s="58">
        <v>17985</v>
      </c>
      <c r="AM60" s="56" t="s">
        <v>95</v>
      </c>
      <c r="AO60" s="57">
        <v>50100</v>
      </c>
      <c r="AP60" s="56" t="s">
        <v>161</v>
      </c>
      <c r="AQ60" s="87">
        <v>24</v>
      </c>
      <c r="AR60" s="65">
        <v>0.4</v>
      </c>
      <c r="AS60" s="64">
        <v>84.1</v>
      </c>
      <c r="AT60" s="58">
        <v>16017.4</v>
      </c>
      <c r="AU60" s="56" t="s">
        <v>68</v>
      </c>
    </row>
    <row r="61" spans="1:47">
      <c r="A61" s="52">
        <v>51136</v>
      </c>
      <c r="B61" s="30" t="s">
        <v>125</v>
      </c>
      <c r="C61" s="30">
        <v>60</v>
      </c>
      <c r="D61" s="63">
        <v>0.4</v>
      </c>
      <c r="E61" s="31">
        <v>210.2</v>
      </c>
      <c r="F61" s="53">
        <v>15917.4</v>
      </c>
      <c r="G61" s="30" t="s">
        <v>68</v>
      </c>
      <c r="I61" s="57">
        <v>48945</v>
      </c>
      <c r="J61" s="56" t="s">
        <v>145</v>
      </c>
      <c r="K61" s="56">
        <v>112</v>
      </c>
      <c r="L61" s="65">
        <v>0.22</v>
      </c>
      <c r="M61" s="64">
        <v>215.8</v>
      </c>
      <c r="N61" s="58">
        <v>17843.600000000002</v>
      </c>
      <c r="O61" s="56" t="s">
        <v>95</v>
      </c>
      <c r="Q61" s="57">
        <v>49614</v>
      </c>
      <c r="R61" s="56" t="s">
        <v>148</v>
      </c>
      <c r="S61" s="56">
        <v>100</v>
      </c>
      <c r="T61" s="65">
        <v>0.40500000000000003</v>
      </c>
      <c r="U61" s="64">
        <v>354.8</v>
      </c>
      <c r="V61" s="58">
        <v>17982.600000000002</v>
      </c>
      <c r="W61" s="56" t="s">
        <v>68</v>
      </c>
      <c r="Y61" s="57">
        <v>48945</v>
      </c>
      <c r="Z61" s="56" t="s">
        <v>152</v>
      </c>
      <c r="AA61" s="56">
        <v>154</v>
      </c>
      <c r="AB61" s="65">
        <v>0.41</v>
      </c>
      <c r="AC61" s="64">
        <v>553.1</v>
      </c>
      <c r="AD61" s="58">
        <v>18107.600000000002</v>
      </c>
      <c r="AE61" s="56" t="s">
        <v>68</v>
      </c>
      <c r="AG61" s="57">
        <v>49310</v>
      </c>
      <c r="AH61" s="56" t="s">
        <v>148</v>
      </c>
      <c r="AI61" s="56">
        <v>100</v>
      </c>
      <c r="AJ61" s="65">
        <v>0.40500000000000003</v>
      </c>
      <c r="AK61" s="64">
        <v>354.8</v>
      </c>
      <c r="AL61" s="58">
        <v>18339.8</v>
      </c>
      <c r="AM61" s="56" t="s">
        <v>68</v>
      </c>
      <c r="AO61" s="57">
        <v>50222</v>
      </c>
      <c r="AP61" s="56" t="s">
        <v>122</v>
      </c>
      <c r="AQ61" s="87">
        <v>197</v>
      </c>
      <c r="AR61" s="65">
        <v>0.42</v>
      </c>
      <c r="AS61" s="64">
        <v>724.8</v>
      </c>
      <c r="AT61" s="58">
        <v>16742.2</v>
      </c>
      <c r="AU61" s="56" t="s">
        <v>68</v>
      </c>
    </row>
    <row r="62" spans="1:47">
      <c r="A62" s="52">
        <v>51136</v>
      </c>
      <c r="B62" s="30" t="s">
        <v>163</v>
      </c>
      <c r="C62" s="30">
        <v>48.4</v>
      </c>
      <c r="D62" s="63">
        <v>0.4</v>
      </c>
      <c r="E62" s="31">
        <v>169.6</v>
      </c>
      <c r="F62" s="53">
        <v>16087</v>
      </c>
      <c r="G62" s="30" t="s">
        <v>68</v>
      </c>
      <c r="I62" s="57">
        <v>49126</v>
      </c>
      <c r="J62" s="56" t="s">
        <v>158</v>
      </c>
      <c r="K62" s="56">
        <v>150</v>
      </c>
      <c r="L62" s="65">
        <v>0.39</v>
      </c>
      <c r="M62" s="64">
        <v>512.5</v>
      </c>
      <c r="N62" s="58">
        <v>18356.100000000002</v>
      </c>
      <c r="O62" s="56" t="s">
        <v>68</v>
      </c>
      <c r="Q62" s="57">
        <v>49766</v>
      </c>
      <c r="R62" s="56" t="s">
        <v>158</v>
      </c>
      <c r="S62" s="56">
        <v>150</v>
      </c>
      <c r="T62" s="65">
        <v>0.39</v>
      </c>
      <c r="U62" s="64">
        <v>512.5</v>
      </c>
      <c r="V62" s="58">
        <v>18495.100000000002</v>
      </c>
      <c r="W62" s="56" t="s">
        <v>68</v>
      </c>
      <c r="Y62" s="57">
        <v>49126</v>
      </c>
      <c r="Z62" s="56" t="s">
        <v>148</v>
      </c>
      <c r="AA62" s="56">
        <v>100</v>
      </c>
      <c r="AB62" s="65">
        <v>0.40500000000000003</v>
      </c>
      <c r="AC62" s="64">
        <v>354.8</v>
      </c>
      <c r="AD62" s="58">
        <v>18462.400000000001</v>
      </c>
      <c r="AE62" s="56" t="s">
        <v>68</v>
      </c>
      <c r="AG62" s="57">
        <v>49614</v>
      </c>
      <c r="AH62" s="56" t="s">
        <v>141</v>
      </c>
      <c r="AI62" s="56">
        <v>84</v>
      </c>
      <c r="AJ62" s="65">
        <v>0.39</v>
      </c>
      <c r="AK62" s="64">
        <v>287</v>
      </c>
      <c r="AL62" s="58">
        <v>18626.8</v>
      </c>
      <c r="AM62" s="56" t="s">
        <v>68</v>
      </c>
      <c r="AO62" s="57">
        <v>50406</v>
      </c>
      <c r="AP62" s="56" t="s">
        <v>164</v>
      </c>
      <c r="AQ62" s="87">
        <v>50</v>
      </c>
      <c r="AR62" s="65">
        <v>0.55000000000000004</v>
      </c>
      <c r="AS62" s="64">
        <v>240.9</v>
      </c>
      <c r="AT62" s="58">
        <v>16983.100000000002</v>
      </c>
      <c r="AU62" s="56" t="s">
        <v>72</v>
      </c>
    </row>
    <row r="63" spans="1:47">
      <c r="A63" s="52">
        <v>51561</v>
      </c>
      <c r="B63" s="30" t="s">
        <v>165</v>
      </c>
      <c r="C63" s="30">
        <v>130</v>
      </c>
      <c r="D63" s="63">
        <v>0.4</v>
      </c>
      <c r="E63" s="31">
        <v>455.5</v>
      </c>
      <c r="F63" s="53">
        <v>16542.5</v>
      </c>
      <c r="G63" s="30" t="s">
        <v>68</v>
      </c>
      <c r="I63" s="57">
        <v>49310</v>
      </c>
      <c r="J63" s="56" t="s">
        <v>165</v>
      </c>
      <c r="K63" s="56">
        <v>60</v>
      </c>
      <c r="L63" s="65">
        <v>0.4</v>
      </c>
      <c r="M63" s="64">
        <v>210.2</v>
      </c>
      <c r="N63" s="58">
        <v>18566.300000000003</v>
      </c>
      <c r="O63" s="56" t="s">
        <v>68</v>
      </c>
      <c r="Q63" s="57">
        <v>49949</v>
      </c>
      <c r="R63" s="56" t="s">
        <v>154</v>
      </c>
      <c r="S63" s="56">
        <v>84</v>
      </c>
      <c r="T63" s="65">
        <v>0.23</v>
      </c>
      <c r="U63" s="64">
        <v>169.2</v>
      </c>
      <c r="V63" s="58">
        <v>18664.300000000003</v>
      </c>
      <c r="W63" s="56" t="s">
        <v>95</v>
      </c>
      <c r="Y63" s="57">
        <v>49310</v>
      </c>
      <c r="Z63" s="56" t="s">
        <v>141</v>
      </c>
      <c r="AA63" s="56">
        <v>84</v>
      </c>
      <c r="AB63" s="65">
        <v>0.39</v>
      </c>
      <c r="AC63" s="64">
        <v>287</v>
      </c>
      <c r="AD63" s="58">
        <v>18749.400000000001</v>
      </c>
      <c r="AE63" s="56" t="s">
        <v>68</v>
      </c>
      <c r="AG63" s="57">
        <v>49644</v>
      </c>
      <c r="AH63" s="56" t="s">
        <v>161</v>
      </c>
      <c r="AI63" s="56">
        <v>24</v>
      </c>
      <c r="AJ63" s="65">
        <v>0.4</v>
      </c>
      <c r="AK63" s="64">
        <v>84.1</v>
      </c>
      <c r="AL63" s="58">
        <v>18710.899999999998</v>
      </c>
      <c r="AM63" s="56" t="s">
        <v>68</v>
      </c>
      <c r="AO63" s="57">
        <v>50710</v>
      </c>
      <c r="AP63" s="56" t="s">
        <v>129</v>
      </c>
      <c r="AQ63" s="87">
        <v>150</v>
      </c>
      <c r="AR63" s="65">
        <v>0.42</v>
      </c>
      <c r="AS63" s="64">
        <v>551.9</v>
      </c>
      <c r="AT63" s="58">
        <v>17535.000000000004</v>
      </c>
      <c r="AU63" s="56" t="s">
        <v>68</v>
      </c>
    </row>
    <row r="64" spans="1:47">
      <c r="A64" s="52">
        <v>51592</v>
      </c>
      <c r="B64" s="30" t="s">
        <v>139</v>
      </c>
      <c r="C64" s="30">
        <v>50</v>
      </c>
      <c r="D64" s="63">
        <v>0.92</v>
      </c>
      <c r="E64" s="31">
        <v>403</v>
      </c>
      <c r="F64" s="53">
        <v>16945.5</v>
      </c>
      <c r="G64" s="30" t="s">
        <v>71</v>
      </c>
      <c r="I64" s="57">
        <v>49310</v>
      </c>
      <c r="J64" s="56" t="s">
        <v>148</v>
      </c>
      <c r="K64" s="56">
        <v>100</v>
      </c>
      <c r="L64" s="65">
        <v>0.40500000000000003</v>
      </c>
      <c r="M64" s="64">
        <v>354.8</v>
      </c>
      <c r="N64" s="58">
        <v>18921.100000000002</v>
      </c>
      <c r="O64" s="56" t="s">
        <v>68</v>
      </c>
      <c r="Q64" s="57">
        <v>50041</v>
      </c>
      <c r="R64" s="56" t="s">
        <v>166</v>
      </c>
      <c r="S64" s="56">
        <v>250</v>
      </c>
      <c r="T64" s="65">
        <v>0.1</v>
      </c>
      <c r="U64" s="64">
        <v>219</v>
      </c>
      <c r="V64" s="58">
        <v>18883.300000000003</v>
      </c>
      <c r="W64" s="56" t="s">
        <v>151</v>
      </c>
      <c r="Y64" s="57">
        <v>49341</v>
      </c>
      <c r="Z64" s="56" t="s">
        <v>167</v>
      </c>
      <c r="AA64" s="56">
        <v>160</v>
      </c>
      <c r="AB64" s="65">
        <v>0.23</v>
      </c>
      <c r="AC64" s="64">
        <v>322.39999999999998</v>
      </c>
      <c r="AD64" s="58">
        <v>19071.800000000003</v>
      </c>
      <c r="AE64" s="56" t="s">
        <v>95</v>
      </c>
      <c r="AG64" s="57">
        <v>49675</v>
      </c>
      <c r="AH64" s="56" t="s">
        <v>153</v>
      </c>
      <c r="AI64" s="56">
        <v>100</v>
      </c>
      <c r="AJ64" s="65">
        <v>0.40500000000000003</v>
      </c>
      <c r="AK64" s="64">
        <v>354.8</v>
      </c>
      <c r="AL64" s="58">
        <v>19065.699999999997</v>
      </c>
      <c r="AM64" s="56" t="s">
        <v>68</v>
      </c>
      <c r="AO64" s="57">
        <v>50771</v>
      </c>
      <c r="AP64" s="56" t="s">
        <v>165</v>
      </c>
      <c r="AQ64" s="87">
        <v>60</v>
      </c>
      <c r="AR64" s="65">
        <v>0.4</v>
      </c>
      <c r="AS64" s="64">
        <v>210.2</v>
      </c>
      <c r="AT64" s="58">
        <v>17745.200000000004</v>
      </c>
      <c r="AU64" s="56" t="s">
        <v>68</v>
      </c>
    </row>
    <row r="65" spans="1:47">
      <c r="A65" s="52">
        <v>51745</v>
      </c>
      <c r="B65" s="30" t="s">
        <v>157</v>
      </c>
      <c r="C65" s="30">
        <v>35</v>
      </c>
      <c r="D65" s="63">
        <v>0.92</v>
      </c>
      <c r="E65" s="31">
        <v>282.10000000000002</v>
      </c>
      <c r="F65" s="53">
        <v>17227.599999999999</v>
      </c>
      <c r="G65" s="30" t="s">
        <v>71</v>
      </c>
      <c r="I65" s="57">
        <v>49310</v>
      </c>
      <c r="J65" s="56" t="s">
        <v>154</v>
      </c>
      <c r="K65" s="56">
        <v>84</v>
      </c>
      <c r="L65" s="65">
        <v>0.23</v>
      </c>
      <c r="M65" s="64">
        <v>169.2</v>
      </c>
      <c r="N65" s="58">
        <v>19090.300000000003</v>
      </c>
      <c r="O65" s="56" t="s">
        <v>95</v>
      </c>
      <c r="Q65" s="57">
        <v>50041</v>
      </c>
      <c r="R65" s="56" t="s">
        <v>145</v>
      </c>
      <c r="S65" s="56">
        <v>112</v>
      </c>
      <c r="T65" s="65">
        <v>0.22</v>
      </c>
      <c r="U65" s="64">
        <v>215.8</v>
      </c>
      <c r="V65" s="58">
        <v>19099.100000000002</v>
      </c>
      <c r="W65" s="56" t="s">
        <v>95</v>
      </c>
      <c r="Y65" s="57">
        <v>49341</v>
      </c>
      <c r="Z65" s="56" t="s">
        <v>168</v>
      </c>
      <c r="AA65" s="56">
        <v>70</v>
      </c>
      <c r="AB65" s="65">
        <v>0.55000000000000004</v>
      </c>
      <c r="AC65" s="64">
        <v>337.3</v>
      </c>
      <c r="AD65" s="58">
        <v>19409.100000000002</v>
      </c>
      <c r="AE65" s="56" t="s">
        <v>72</v>
      </c>
      <c r="AG65" s="57">
        <v>49675</v>
      </c>
      <c r="AH65" s="56" t="s">
        <v>165</v>
      </c>
      <c r="AI65" s="56">
        <v>60</v>
      </c>
      <c r="AJ65" s="65">
        <v>0.4</v>
      </c>
      <c r="AK65" s="64">
        <v>210.2</v>
      </c>
      <c r="AL65" s="58">
        <v>19275.899999999998</v>
      </c>
      <c r="AM65" s="56" t="s">
        <v>68</v>
      </c>
      <c r="AO65" s="57">
        <v>50771</v>
      </c>
      <c r="AP65" s="56" t="s">
        <v>163</v>
      </c>
      <c r="AQ65" s="87">
        <v>48.4</v>
      </c>
      <c r="AR65" s="65">
        <v>0.4</v>
      </c>
      <c r="AS65" s="64">
        <v>169.6</v>
      </c>
      <c r="AT65" s="58">
        <v>17914.800000000003</v>
      </c>
      <c r="AU65" s="56" t="s">
        <v>68</v>
      </c>
    </row>
    <row r="66" spans="1:47">
      <c r="A66" s="52">
        <v>51867</v>
      </c>
      <c r="B66" s="30" t="s">
        <v>169</v>
      </c>
      <c r="C66" s="30">
        <v>130</v>
      </c>
      <c r="D66" s="63">
        <v>0.4</v>
      </c>
      <c r="E66" s="31">
        <v>455.5</v>
      </c>
      <c r="F66" s="53">
        <v>17683.099999999999</v>
      </c>
      <c r="G66" s="30" t="s">
        <v>68</v>
      </c>
      <c r="I66" s="57">
        <v>49522</v>
      </c>
      <c r="J66" s="56" t="s">
        <v>170</v>
      </c>
      <c r="K66" s="56">
        <v>100</v>
      </c>
      <c r="L66" s="65">
        <v>0.23</v>
      </c>
      <c r="M66" s="64">
        <v>201.5</v>
      </c>
      <c r="N66" s="58">
        <v>19291.800000000003</v>
      </c>
      <c r="O66" s="56" t="s">
        <v>95</v>
      </c>
      <c r="Q66" s="57">
        <v>50072</v>
      </c>
      <c r="R66" s="56" t="s">
        <v>170</v>
      </c>
      <c r="S66" s="56">
        <v>100</v>
      </c>
      <c r="T66" s="65">
        <v>0.23</v>
      </c>
      <c r="U66" s="64">
        <v>201.5</v>
      </c>
      <c r="V66" s="58">
        <v>19300.600000000002</v>
      </c>
      <c r="W66" s="56" t="s">
        <v>95</v>
      </c>
      <c r="Y66" s="57">
        <v>49369</v>
      </c>
      <c r="Z66" s="56" t="s">
        <v>161</v>
      </c>
      <c r="AA66" s="56">
        <v>24</v>
      </c>
      <c r="AB66" s="65">
        <v>0.4</v>
      </c>
      <c r="AC66" s="64">
        <v>84.1</v>
      </c>
      <c r="AD66" s="58">
        <v>19493.2</v>
      </c>
      <c r="AE66" s="56" t="s">
        <v>68</v>
      </c>
      <c r="AG66" s="57">
        <v>49675</v>
      </c>
      <c r="AH66" s="56" t="s">
        <v>154</v>
      </c>
      <c r="AI66" s="56">
        <v>84</v>
      </c>
      <c r="AJ66" s="65">
        <v>0.23</v>
      </c>
      <c r="AK66" s="64">
        <v>169.2</v>
      </c>
      <c r="AL66" s="58">
        <v>19445.099999999999</v>
      </c>
      <c r="AM66" s="56" t="s">
        <v>95</v>
      </c>
      <c r="AO66" s="57">
        <v>51044</v>
      </c>
      <c r="AP66" s="56" t="s">
        <v>171</v>
      </c>
      <c r="AQ66" s="87">
        <v>70.5</v>
      </c>
      <c r="AR66" s="65">
        <v>0.56299999999999994</v>
      </c>
      <c r="AS66" s="64">
        <v>347.7</v>
      </c>
      <c r="AT66" s="58">
        <v>18262.500000000004</v>
      </c>
      <c r="AU66" s="56" t="s">
        <v>72</v>
      </c>
    </row>
    <row r="67" spans="1:47">
      <c r="A67" s="52">
        <v>52232</v>
      </c>
      <c r="B67" s="30" t="s">
        <v>136</v>
      </c>
      <c r="C67" s="30">
        <v>160</v>
      </c>
      <c r="D67" s="63">
        <v>0.39</v>
      </c>
      <c r="E67" s="31">
        <v>546.6</v>
      </c>
      <c r="F67" s="53">
        <v>18229.699999999997</v>
      </c>
      <c r="G67" s="30" t="s">
        <v>68</v>
      </c>
      <c r="I67" s="57">
        <v>49675</v>
      </c>
      <c r="J67" s="56" t="s">
        <v>172</v>
      </c>
      <c r="K67" s="56">
        <v>75</v>
      </c>
      <c r="L67" s="65">
        <v>0.23</v>
      </c>
      <c r="M67" s="64">
        <v>151.1</v>
      </c>
      <c r="N67" s="58">
        <v>19442.900000000001</v>
      </c>
      <c r="O67" s="56" t="s">
        <v>95</v>
      </c>
      <c r="Q67" s="57">
        <v>50072</v>
      </c>
      <c r="R67" s="56" t="s">
        <v>159</v>
      </c>
      <c r="S67" s="56">
        <v>100</v>
      </c>
      <c r="T67" s="65">
        <v>0.40500000000000003</v>
      </c>
      <c r="U67" s="64">
        <v>354.8</v>
      </c>
      <c r="V67" s="58">
        <v>19655.400000000001</v>
      </c>
      <c r="W67" s="56" t="s">
        <v>68</v>
      </c>
      <c r="Y67" s="57">
        <v>49614</v>
      </c>
      <c r="Z67" s="56" t="s">
        <v>153</v>
      </c>
      <c r="AA67" s="56">
        <v>100</v>
      </c>
      <c r="AB67" s="65">
        <v>0.40500000000000003</v>
      </c>
      <c r="AC67" s="64">
        <v>354.8</v>
      </c>
      <c r="AD67" s="58">
        <v>19848</v>
      </c>
      <c r="AE67" s="56" t="s">
        <v>68</v>
      </c>
      <c r="AG67" s="57">
        <v>49706</v>
      </c>
      <c r="AH67" s="56" t="s">
        <v>172</v>
      </c>
      <c r="AI67" s="56">
        <v>75</v>
      </c>
      <c r="AJ67" s="65">
        <v>0.23</v>
      </c>
      <c r="AK67" s="64">
        <v>151.1</v>
      </c>
      <c r="AL67" s="58">
        <v>19596.199999999997</v>
      </c>
      <c r="AM67" s="56" t="s">
        <v>95</v>
      </c>
      <c r="AO67" s="57">
        <v>51136</v>
      </c>
      <c r="AP67" s="56" t="s">
        <v>158</v>
      </c>
      <c r="AQ67" s="87">
        <v>150</v>
      </c>
      <c r="AR67" s="65">
        <v>0.42</v>
      </c>
      <c r="AS67" s="64">
        <v>551.9</v>
      </c>
      <c r="AT67" s="58">
        <v>18814.400000000005</v>
      </c>
      <c r="AU67" s="56" t="s">
        <v>68</v>
      </c>
    </row>
    <row r="68" spans="1:47">
      <c r="A68" s="52">
        <v>52232</v>
      </c>
      <c r="B68" s="30" t="s">
        <v>172</v>
      </c>
      <c r="C68" s="30">
        <v>29</v>
      </c>
      <c r="D68" s="63">
        <v>0.23</v>
      </c>
      <c r="E68" s="31">
        <v>58.4</v>
      </c>
      <c r="F68" s="53">
        <v>18288.099999999999</v>
      </c>
      <c r="G68" s="30" t="s">
        <v>95</v>
      </c>
      <c r="I68" s="57">
        <v>49675</v>
      </c>
      <c r="J68" s="56" t="s">
        <v>159</v>
      </c>
      <c r="K68" s="56">
        <v>100</v>
      </c>
      <c r="L68" s="65">
        <v>0.40500000000000003</v>
      </c>
      <c r="M68" s="64">
        <v>354.8</v>
      </c>
      <c r="N68" s="58">
        <v>19797.7</v>
      </c>
      <c r="O68" s="56" t="s">
        <v>68</v>
      </c>
      <c r="Q68" s="57">
        <v>50526</v>
      </c>
      <c r="R68" s="56" t="s">
        <v>165</v>
      </c>
      <c r="S68" s="56">
        <v>60</v>
      </c>
      <c r="T68" s="65">
        <v>0.4</v>
      </c>
      <c r="U68" s="64">
        <v>210.2</v>
      </c>
      <c r="V68" s="58">
        <v>19865.600000000002</v>
      </c>
      <c r="W68" s="56" t="s">
        <v>68</v>
      </c>
      <c r="Y68" s="57">
        <v>49675</v>
      </c>
      <c r="Z68" s="56" t="s">
        <v>173</v>
      </c>
      <c r="AA68" s="56">
        <v>130</v>
      </c>
      <c r="AB68" s="65">
        <v>0.4</v>
      </c>
      <c r="AC68" s="64">
        <v>455.5</v>
      </c>
      <c r="AD68" s="58">
        <v>20303.5</v>
      </c>
      <c r="AE68" s="56" t="s">
        <v>68</v>
      </c>
      <c r="AG68" s="57">
        <v>50010</v>
      </c>
      <c r="AH68" s="56" t="s">
        <v>160</v>
      </c>
      <c r="AI68" s="56">
        <v>100</v>
      </c>
      <c r="AJ68" s="65">
        <v>0.23</v>
      </c>
      <c r="AK68" s="64">
        <v>201.5</v>
      </c>
      <c r="AL68" s="58">
        <v>19797.699999999997</v>
      </c>
      <c r="AM68" s="56" t="s">
        <v>95</v>
      </c>
      <c r="AO68" s="57">
        <v>51441</v>
      </c>
      <c r="AP68" s="56" t="s">
        <v>144</v>
      </c>
      <c r="AQ68" s="87">
        <v>100</v>
      </c>
      <c r="AR68" s="65">
        <v>0.92</v>
      </c>
      <c r="AS68" s="64">
        <v>805.9</v>
      </c>
      <c r="AT68" s="58">
        <v>19620.300000000007</v>
      </c>
      <c r="AU68" s="56" t="s">
        <v>71</v>
      </c>
    </row>
    <row r="69" spans="1:47">
      <c r="A69" s="52">
        <v>52413</v>
      </c>
      <c r="B69" s="30" t="s">
        <v>174</v>
      </c>
      <c r="C69" s="30">
        <v>147</v>
      </c>
      <c r="D69" s="63">
        <v>0.23</v>
      </c>
      <c r="E69" s="31">
        <v>296.2</v>
      </c>
      <c r="F69" s="53">
        <v>18584.3</v>
      </c>
      <c r="G69" s="30" t="s">
        <v>95</v>
      </c>
      <c r="I69" s="57">
        <v>49675</v>
      </c>
      <c r="J69" s="56" t="s">
        <v>168</v>
      </c>
      <c r="K69" s="56">
        <v>70</v>
      </c>
      <c r="L69" s="65">
        <v>0.55000000000000004</v>
      </c>
      <c r="M69" s="64">
        <v>337.3</v>
      </c>
      <c r="N69" s="58">
        <v>20135</v>
      </c>
      <c r="O69" s="56" t="s">
        <v>72</v>
      </c>
      <c r="Q69" s="57">
        <v>50526</v>
      </c>
      <c r="R69" s="56" t="s">
        <v>163</v>
      </c>
      <c r="S69" s="56">
        <v>48.4</v>
      </c>
      <c r="T69" s="65">
        <v>0.4</v>
      </c>
      <c r="U69" s="64">
        <v>169.6</v>
      </c>
      <c r="V69" s="58">
        <v>20035.2</v>
      </c>
      <c r="W69" s="56" t="s">
        <v>68</v>
      </c>
      <c r="Y69" s="57">
        <v>49675</v>
      </c>
      <c r="Z69" s="56" t="s">
        <v>175</v>
      </c>
      <c r="AA69" s="56">
        <v>100</v>
      </c>
      <c r="AB69" s="65">
        <v>0.23</v>
      </c>
      <c r="AC69" s="64">
        <v>201.5</v>
      </c>
      <c r="AD69" s="58">
        <v>20505</v>
      </c>
      <c r="AE69" s="56" t="s">
        <v>95</v>
      </c>
      <c r="AG69" s="57">
        <v>50041</v>
      </c>
      <c r="AH69" s="56" t="s">
        <v>166</v>
      </c>
      <c r="AI69" s="56">
        <v>250</v>
      </c>
      <c r="AJ69" s="65">
        <v>0.1</v>
      </c>
      <c r="AK69" s="64">
        <v>219</v>
      </c>
      <c r="AL69" s="58">
        <v>20016.699999999997</v>
      </c>
      <c r="AM69" s="56" t="s">
        <v>151</v>
      </c>
      <c r="AO69" s="57">
        <v>51867</v>
      </c>
      <c r="AP69" s="56" t="s">
        <v>169</v>
      </c>
      <c r="AQ69" s="87">
        <v>130</v>
      </c>
      <c r="AR69" s="65">
        <v>0.4</v>
      </c>
      <c r="AS69" s="64">
        <v>455.5</v>
      </c>
      <c r="AT69" s="58">
        <v>20075.800000000007</v>
      </c>
      <c r="AU69" s="56" t="s">
        <v>68</v>
      </c>
    </row>
    <row r="70" spans="1:47">
      <c r="A70" s="52">
        <v>52657</v>
      </c>
      <c r="B70" s="30" t="s">
        <v>176</v>
      </c>
      <c r="C70" s="30">
        <v>100</v>
      </c>
      <c r="D70" s="63">
        <v>0.37</v>
      </c>
      <c r="E70" s="31">
        <v>324.10000000000002</v>
      </c>
      <c r="F70" s="53">
        <v>18908.399999999998</v>
      </c>
      <c r="G70" s="30" t="s">
        <v>68</v>
      </c>
      <c r="I70" s="57">
        <v>49796</v>
      </c>
      <c r="J70" s="56" t="s">
        <v>177</v>
      </c>
      <c r="K70" s="56">
        <v>146</v>
      </c>
      <c r="L70" s="65">
        <v>0.23</v>
      </c>
      <c r="M70" s="64">
        <v>294.2</v>
      </c>
      <c r="N70" s="58">
        <v>20429.2</v>
      </c>
      <c r="O70" s="56" t="s">
        <v>95</v>
      </c>
      <c r="Q70" s="57">
        <v>50526</v>
      </c>
      <c r="R70" s="56" t="s">
        <v>176</v>
      </c>
      <c r="S70" s="56">
        <v>100</v>
      </c>
      <c r="T70" s="65">
        <v>0.37</v>
      </c>
      <c r="U70" s="64">
        <v>324.10000000000002</v>
      </c>
      <c r="V70" s="58">
        <v>20359.3</v>
      </c>
      <c r="W70" s="56" t="s">
        <v>68</v>
      </c>
      <c r="Y70" s="57">
        <v>49706</v>
      </c>
      <c r="Z70" s="56" t="s">
        <v>154</v>
      </c>
      <c r="AA70" s="56">
        <v>84</v>
      </c>
      <c r="AB70" s="65">
        <v>0.23</v>
      </c>
      <c r="AC70" s="64">
        <v>169.2</v>
      </c>
      <c r="AD70" s="58">
        <v>20674.2</v>
      </c>
      <c r="AE70" s="56" t="s">
        <v>95</v>
      </c>
      <c r="AG70" s="57">
        <v>50041</v>
      </c>
      <c r="AH70" s="56" t="s">
        <v>169</v>
      </c>
      <c r="AI70" s="56">
        <v>130</v>
      </c>
      <c r="AJ70" s="65">
        <v>0.4</v>
      </c>
      <c r="AK70" s="64">
        <v>455.5</v>
      </c>
      <c r="AL70" s="58">
        <v>20472.199999999997</v>
      </c>
      <c r="AM70" s="56" t="s">
        <v>68</v>
      </c>
      <c r="AO70" s="57">
        <v>51867</v>
      </c>
      <c r="AP70" s="56" t="s">
        <v>157</v>
      </c>
      <c r="AQ70" s="87">
        <v>35</v>
      </c>
      <c r="AR70" s="65">
        <v>0.92</v>
      </c>
      <c r="AS70" s="64">
        <v>282.10000000000002</v>
      </c>
      <c r="AT70" s="58">
        <v>20357.900000000005</v>
      </c>
      <c r="AU70" s="56" t="s">
        <v>71</v>
      </c>
    </row>
    <row r="71" spans="1:47">
      <c r="A71" s="52">
        <v>52871</v>
      </c>
      <c r="B71" s="30" t="s">
        <v>178</v>
      </c>
      <c r="C71" s="30">
        <v>350</v>
      </c>
      <c r="D71" s="63">
        <v>0.23</v>
      </c>
      <c r="E71" s="31">
        <v>705.2</v>
      </c>
      <c r="F71" s="53">
        <v>19613.599999999999</v>
      </c>
      <c r="G71" s="30" t="s">
        <v>95</v>
      </c>
      <c r="I71" s="57">
        <v>50041</v>
      </c>
      <c r="J71" s="56" t="s">
        <v>166</v>
      </c>
      <c r="K71" s="56">
        <v>250</v>
      </c>
      <c r="L71" s="65">
        <v>0.1</v>
      </c>
      <c r="M71" s="64">
        <v>219</v>
      </c>
      <c r="N71" s="58">
        <v>20648.2</v>
      </c>
      <c r="O71" s="56" t="s">
        <v>151</v>
      </c>
      <c r="Q71" s="57">
        <v>50802</v>
      </c>
      <c r="R71" s="56" t="s">
        <v>179</v>
      </c>
      <c r="S71" s="56">
        <v>125</v>
      </c>
      <c r="T71" s="65">
        <v>0.39</v>
      </c>
      <c r="U71" s="64">
        <v>427.1</v>
      </c>
      <c r="V71" s="58">
        <v>20786.399999999998</v>
      </c>
      <c r="W71" s="56" t="s">
        <v>68</v>
      </c>
      <c r="Y71" s="57">
        <v>50041</v>
      </c>
      <c r="Z71" s="56" t="s">
        <v>180</v>
      </c>
      <c r="AA71" s="56">
        <v>250</v>
      </c>
      <c r="AB71" s="65">
        <v>0.1</v>
      </c>
      <c r="AC71" s="64">
        <v>219</v>
      </c>
      <c r="AD71" s="58">
        <v>20893.2</v>
      </c>
      <c r="AE71" s="56" t="s">
        <v>151</v>
      </c>
      <c r="AG71" s="57">
        <v>50192</v>
      </c>
      <c r="AH71" s="56" t="s">
        <v>164</v>
      </c>
      <c r="AI71" s="56">
        <v>50</v>
      </c>
      <c r="AJ71" s="65">
        <v>0.55000000000000004</v>
      </c>
      <c r="AK71" s="64">
        <v>240.9</v>
      </c>
      <c r="AL71" s="58">
        <v>20713.099999999999</v>
      </c>
      <c r="AM71" s="56" t="s">
        <v>72</v>
      </c>
      <c r="AO71" s="57">
        <v>52232</v>
      </c>
      <c r="AP71" s="56" t="s">
        <v>181</v>
      </c>
      <c r="AQ71" s="87">
        <v>130</v>
      </c>
      <c r="AR71" s="65">
        <v>0.4</v>
      </c>
      <c r="AS71" s="64">
        <v>455.5</v>
      </c>
      <c r="AT71" s="58">
        <v>20813.400000000005</v>
      </c>
      <c r="AU71" s="56" t="s">
        <v>68</v>
      </c>
    </row>
    <row r="72" spans="1:47">
      <c r="A72" s="52">
        <v>52963</v>
      </c>
      <c r="B72" s="30" t="s">
        <v>182</v>
      </c>
      <c r="C72" s="30">
        <v>16</v>
      </c>
      <c r="D72" s="63">
        <v>0.55000000000000004</v>
      </c>
      <c r="E72" s="31">
        <v>77.099999999999994</v>
      </c>
      <c r="F72" s="53">
        <v>19690.699999999997</v>
      </c>
      <c r="G72" s="30" t="s">
        <v>72</v>
      </c>
      <c r="I72" s="57">
        <v>50041</v>
      </c>
      <c r="J72" s="56" t="s">
        <v>164</v>
      </c>
      <c r="K72" s="56">
        <v>50</v>
      </c>
      <c r="L72" s="65">
        <v>0.55000000000000004</v>
      </c>
      <c r="M72" s="64">
        <v>240.9</v>
      </c>
      <c r="N72" s="58">
        <v>20889.100000000002</v>
      </c>
      <c r="O72" s="56" t="s">
        <v>72</v>
      </c>
      <c r="Q72" s="57">
        <v>50922</v>
      </c>
      <c r="R72" s="56" t="s">
        <v>169</v>
      </c>
      <c r="S72" s="56">
        <v>130</v>
      </c>
      <c r="T72" s="65">
        <v>0.4</v>
      </c>
      <c r="U72" s="64">
        <v>455.5</v>
      </c>
      <c r="V72" s="58">
        <v>21241.899999999998</v>
      </c>
      <c r="W72" s="56" t="s">
        <v>68</v>
      </c>
      <c r="Y72" s="57">
        <v>50041</v>
      </c>
      <c r="Z72" s="56" t="s">
        <v>160</v>
      </c>
      <c r="AA72" s="56">
        <v>100</v>
      </c>
      <c r="AB72" s="65">
        <v>0.23</v>
      </c>
      <c r="AC72" s="64">
        <v>201.5</v>
      </c>
      <c r="AD72" s="58">
        <v>21094.7</v>
      </c>
      <c r="AE72" s="56" t="s">
        <v>95</v>
      </c>
      <c r="AG72" s="57">
        <v>50284</v>
      </c>
      <c r="AH72" s="56" t="s">
        <v>168</v>
      </c>
      <c r="AI72" s="56">
        <v>70</v>
      </c>
      <c r="AJ72" s="65">
        <v>0.55000000000000004</v>
      </c>
      <c r="AK72" s="64">
        <v>337.3</v>
      </c>
      <c r="AL72" s="58">
        <v>21050.399999999998</v>
      </c>
      <c r="AM72" s="56" t="s">
        <v>72</v>
      </c>
      <c r="AO72" s="57">
        <v>52383</v>
      </c>
      <c r="AP72" s="56" t="s">
        <v>131</v>
      </c>
      <c r="AQ72" s="87">
        <v>35</v>
      </c>
      <c r="AR72" s="65">
        <v>0.56999999999999995</v>
      </c>
      <c r="AS72" s="64">
        <v>174.8</v>
      </c>
      <c r="AT72" s="58">
        <v>20988.200000000004</v>
      </c>
      <c r="AU72" s="56" t="s">
        <v>72</v>
      </c>
    </row>
    <row r="73" spans="1:47">
      <c r="A73" s="52">
        <v>53297</v>
      </c>
      <c r="B73" s="30" t="s">
        <v>183</v>
      </c>
      <c r="C73" s="30">
        <v>150</v>
      </c>
      <c r="D73" s="63">
        <v>0.38</v>
      </c>
      <c r="E73" s="31">
        <v>499.3</v>
      </c>
      <c r="F73" s="53">
        <v>20189.999999999996</v>
      </c>
      <c r="G73" s="30" t="s">
        <v>68</v>
      </c>
      <c r="I73" s="57">
        <v>50041</v>
      </c>
      <c r="J73" s="56" t="s">
        <v>169</v>
      </c>
      <c r="K73" s="56">
        <v>130</v>
      </c>
      <c r="L73" s="65">
        <v>0.4</v>
      </c>
      <c r="M73" s="64">
        <v>455.5</v>
      </c>
      <c r="N73" s="58">
        <v>21344.600000000002</v>
      </c>
      <c r="O73" s="56" t="s">
        <v>68</v>
      </c>
      <c r="Q73" s="57">
        <v>51257</v>
      </c>
      <c r="R73" s="56" t="s">
        <v>168</v>
      </c>
      <c r="S73" s="56">
        <v>70</v>
      </c>
      <c r="T73" s="65">
        <v>0.55000000000000004</v>
      </c>
      <c r="U73" s="64">
        <v>337.3</v>
      </c>
      <c r="V73" s="58">
        <v>21579.199999999997</v>
      </c>
      <c r="W73" s="56" t="s">
        <v>72</v>
      </c>
      <c r="Y73" s="57">
        <v>50041</v>
      </c>
      <c r="Z73" s="56" t="s">
        <v>164</v>
      </c>
      <c r="AA73" s="56">
        <v>50</v>
      </c>
      <c r="AB73" s="65">
        <v>0.55000000000000004</v>
      </c>
      <c r="AC73" s="64">
        <v>240.9</v>
      </c>
      <c r="AD73" s="58">
        <v>21335.600000000002</v>
      </c>
      <c r="AE73" s="56" t="s">
        <v>72</v>
      </c>
      <c r="AG73" s="57">
        <v>50557</v>
      </c>
      <c r="AH73" s="56" t="s">
        <v>178</v>
      </c>
      <c r="AI73" s="56">
        <v>350</v>
      </c>
      <c r="AJ73" s="65">
        <v>0.23</v>
      </c>
      <c r="AK73" s="64">
        <v>705.2</v>
      </c>
      <c r="AL73" s="58">
        <v>21755.599999999999</v>
      </c>
      <c r="AM73" s="56" t="s">
        <v>95</v>
      </c>
      <c r="AO73" s="57">
        <v>52536</v>
      </c>
      <c r="AP73" s="56" t="s">
        <v>183</v>
      </c>
      <c r="AQ73" s="87">
        <v>150</v>
      </c>
      <c r="AR73" s="65">
        <v>0.38</v>
      </c>
      <c r="AS73" s="64">
        <v>499.3</v>
      </c>
      <c r="AT73" s="58">
        <v>21487.500000000004</v>
      </c>
      <c r="AU73" s="56" t="s">
        <v>68</v>
      </c>
    </row>
    <row r="74" spans="1:47">
      <c r="A74" s="52">
        <v>53509</v>
      </c>
      <c r="B74" s="30" t="s">
        <v>179</v>
      </c>
      <c r="C74" s="30">
        <v>125</v>
      </c>
      <c r="D74" s="63">
        <v>0.39</v>
      </c>
      <c r="E74" s="31">
        <v>427.1</v>
      </c>
      <c r="F74" s="53">
        <v>20617.099999999995</v>
      </c>
      <c r="G74" s="30" t="s">
        <v>68</v>
      </c>
      <c r="I74" s="57">
        <v>50345</v>
      </c>
      <c r="J74" s="56" t="s">
        <v>178</v>
      </c>
      <c r="K74" s="56">
        <v>350</v>
      </c>
      <c r="L74" s="65">
        <v>0.23</v>
      </c>
      <c r="M74" s="64">
        <v>705.2</v>
      </c>
      <c r="N74" s="58">
        <v>22049.800000000003</v>
      </c>
      <c r="O74" s="56" t="s">
        <v>95</v>
      </c>
      <c r="Q74" s="57">
        <v>51257</v>
      </c>
      <c r="R74" s="56" t="s">
        <v>181</v>
      </c>
      <c r="S74" s="56">
        <v>130</v>
      </c>
      <c r="T74" s="65">
        <v>0.4</v>
      </c>
      <c r="U74" s="64">
        <v>455.5</v>
      </c>
      <c r="V74" s="58">
        <v>22034.699999999997</v>
      </c>
      <c r="W74" s="56" t="s">
        <v>68</v>
      </c>
      <c r="Y74" s="57">
        <v>50041</v>
      </c>
      <c r="Z74" s="56" t="s">
        <v>165</v>
      </c>
      <c r="AA74" s="56">
        <v>60</v>
      </c>
      <c r="AB74" s="65">
        <v>0.4</v>
      </c>
      <c r="AC74" s="64">
        <v>210.2</v>
      </c>
      <c r="AD74" s="58">
        <v>21545.800000000003</v>
      </c>
      <c r="AE74" s="56" t="s">
        <v>68</v>
      </c>
      <c r="AG74" s="57">
        <v>50618</v>
      </c>
      <c r="AH74" s="56" t="s">
        <v>163</v>
      </c>
      <c r="AI74" s="56">
        <v>48.4</v>
      </c>
      <c r="AJ74" s="65">
        <v>0.4</v>
      </c>
      <c r="AK74" s="64">
        <v>169.6</v>
      </c>
      <c r="AL74" s="58">
        <v>21925.199999999997</v>
      </c>
      <c r="AM74" s="56" t="s">
        <v>68</v>
      </c>
      <c r="AO74" s="57">
        <v>52688</v>
      </c>
      <c r="AP74" s="56" t="s">
        <v>179</v>
      </c>
      <c r="AQ74" s="87">
        <v>125</v>
      </c>
      <c r="AR74" s="65">
        <v>0.39</v>
      </c>
      <c r="AS74" s="64">
        <v>427.1</v>
      </c>
      <c r="AT74" s="58">
        <v>21914.600000000002</v>
      </c>
      <c r="AU74" s="56" t="s">
        <v>68</v>
      </c>
    </row>
    <row r="75" spans="1:47">
      <c r="A75" s="52">
        <v>53724</v>
      </c>
      <c r="B75" s="30" t="s">
        <v>173</v>
      </c>
      <c r="C75" s="30">
        <v>150</v>
      </c>
      <c r="D75" s="63">
        <v>0.39</v>
      </c>
      <c r="E75" s="31">
        <v>512.5</v>
      </c>
      <c r="F75" s="53">
        <v>21129.599999999995</v>
      </c>
      <c r="G75" s="30" t="s">
        <v>68</v>
      </c>
      <c r="I75" s="57">
        <v>50618</v>
      </c>
      <c r="J75" s="56" t="s">
        <v>171</v>
      </c>
      <c r="K75" s="56">
        <v>70.5</v>
      </c>
      <c r="L75" s="65">
        <v>0.56299999999999994</v>
      </c>
      <c r="M75" s="64">
        <v>347.7</v>
      </c>
      <c r="N75" s="58">
        <v>22397.500000000004</v>
      </c>
      <c r="O75" s="56" t="s">
        <v>72</v>
      </c>
      <c r="Q75" s="57">
        <v>51380</v>
      </c>
      <c r="R75" s="56" t="s">
        <v>164</v>
      </c>
      <c r="S75" s="56">
        <v>50</v>
      </c>
      <c r="T75" s="65">
        <v>0.55000000000000004</v>
      </c>
      <c r="U75" s="64">
        <v>240.9</v>
      </c>
      <c r="V75" s="58">
        <v>22275.599999999999</v>
      </c>
      <c r="W75" s="56" t="s">
        <v>72</v>
      </c>
      <c r="Y75" s="57">
        <v>50041</v>
      </c>
      <c r="Z75" s="56" t="s">
        <v>163</v>
      </c>
      <c r="AA75" s="56">
        <v>48.4</v>
      </c>
      <c r="AB75" s="65">
        <v>0.4</v>
      </c>
      <c r="AC75" s="64">
        <v>169.6</v>
      </c>
      <c r="AD75" s="58">
        <v>21715.4</v>
      </c>
      <c r="AE75" s="56" t="s">
        <v>68</v>
      </c>
      <c r="AG75" s="57">
        <v>50771</v>
      </c>
      <c r="AH75" s="56" t="s">
        <v>181</v>
      </c>
      <c r="AI75" s="56">
        <v>130</v>
      </c>
      <c r="AJ75" s="65">
        <v>0.4</v>
      </c>
      <c r="AK75" s="64">
        <v>455.5</v>
      </c>
      <c r="AL75" s="58">
        <v>22380.699999999997</v>
      </c>
      <c r="AM75" s="56" t="s">
        <v>68</v>
      </c>
      <c r="AO75" s="57">
        <v>52963</v>
      </c>
      <c r="AP75" s="56" t="s">
        <v>173</v>
      </c>
      <c r="AQ75" s="87">
        <v>150</v>
      </c>
      <c r="AR75" s="65">
        <v>0.39</v>
      </c>
      <c r="AS75" s="64">
        <v>512.5</v>
      </c>
      <c r="AT75" s="58">
        <v>22427.100000000002</v>
      </c>
      <c r="AU75" s="56" t="s">
        <v>68</v>
      </c>
    </row>
    <row r="76" spans="1:47">
      <c r="A76" s="52">
        <v>54058</v>
      </c>
      <c r="B76" s="30" t="s">
        <v>177</v>
      </c>
      <c r="C76" s="30">
        <v>146</v>
      </c>
      <c r="D76" s="63">
        <v>0.23</v>
      </c>
      <c r="E76" s="31">
        <v>294.2</v>
      </c>
      <c r="F76" s="53">
        <v>21423.799999999996</v>
      </c>
      <c r="G76" s="30" t="s">
        <v>95</v>
      </c>
      <c r="I76" s="57">
        <v>50740</v>
      </c>
      <c r="J76" s="56" t="s">
        <v>181</v>
      </c>
      <c r="K76" s="56">
        <v>130</v>
      </c>
      <c r="L76" s="65">
        <v>0.4</v>
      </c>
      <c r="M76" s="64">
        <v>455.5</v>
      </c>
      <c r="N76" s="58">
        <v>22853.000000000004</v>
      </c>
      <c r="O76" s="56" t="s">
        <v>68</v>
      </c>
      <c r="Q76" s="57">
        <v>51745</v>
      </c>
      <c r="R76" s="56" t="s">
        <v>173</v>
      </c>
      <c r="S76" s="56">
        <v>150</v>
      </c>
      <c r="T76" s="65">
        <v>0.39</v>
      </c>
      <c r="U76" s="64">
        <v>512.5</v>
      </c>
      <c r="V76" s="58">
        <v>22788.1</v>
      </c>
      <c r="W76" s="56" t="s">
        <v>68</v>
      </c>
      <c r="Y76" s="57">
        <v>50375</v>
      </c>
      <c r="Z76" s="56" t="s">
        <v>178</v>
      </c>
      <c r="AA76" s="56">
        <v>350</v>
      </c>
      <c r="AB76" s="65">
        <v>0.23</v>
      </c>
      <c r="AC76" s="64">
        <v>705.2</v>
      </c>
      <c r="AD76" s="58">
        <v>22420.600000000002</v>
      </c>
      <c r="AE76" s="56" t="s">
        <v>95</v>
      </c>
      <c r="AG76" s="57">
        <v>51136</v>
      </c>
      <c r="AH76" s="56" t="s">
        <v>176</v>
      </c>
      <c r="AI76" s="56">
        <v>100</v>
      </c>
      <c r="AJ76" s="65">
        <v>0.37</v>
      </c>
      <c r="AK76" s="64">
        <v>324.10000000000002</v>
      </c>
      <c r="AL76" s="58">
        <v>22704.799999999996</v>
      </c>
      <c r="AM76" s="56" t="s">
        <v>68</v>
      </c>
      <c r="AO76" s="57">
        <v>53022</v>
      </c>
      <c r="AP76" s="56" t="s">
        <v>174</v>
      </c>
      <c r="AQ76" s="87">
        <v>147</v>
      </c>
      <c r="AR76" s="65">
        <v>0.23</v>
      </c>
      <c r="AS76" s="64">
        <v>296.2</v>
      </c>
      <c r="AT76" s="58">
        <v>22723.300000000003</v>
      </c>
      <c r="AU76" s="56" t="s">
        <v>95</v>
      </c>
    </row>
    <row r="77" spans="1:47">
      <c r="A77" s="52">
        <v>54058</v>
      </c>
      <c r="B77" s="30" t="s">
        <v>184</v>
      </c>
      <c r="C77" s="30">
        <v>59</v>
      </c>
      <c r="D77" s="63">
        <v>0.22</v>
      </c>
      <c r="E77" s="31">
        <v>113.7</v>
      </c>
      <c r="F77" s="53">
        <v>21537.499999999996</v>
      </c>
      <c r="G77" s="30" t="s">
        <v>95</v>
      </c>
      <c r="I77" s="57">
        <v>50861</v>
      </c>
      <c r="J77" s="56" t="s">
        <v>176</v>
      </c>
      <c r="K77" s="56">
        <v>100</v>
      </c>
      <c r="L77" s="65">
        <v>0.37</v>
      </c>
      <c r="M77" s="64">
        <v>324.10000000000002</v>
      </c>
      <c r="N77" s="58">
        <v>23177.100000000002</v>
      </c>
      <c r="O77" s="56" t="s">
        <v>68</v>
      </c>
      <c r="Q77" s="57">
        <v>51987</v>
      </c>
      <c r="R77" s="56" t="s">
        <v>185</v>
      </c>
      <c r="S77" s="56">
        <v>50</v>
      </c>
      <c r="T77" s="65">
        <v>0.92</v>
      </c>
      <c r="U77" s="64">
        <v>403</v>
      </c>
      <c r="V77" s="58">
        <v>23191.1</v>
      </c>
      <c r="W77" s="56" t="s">
        <v>71</v>
      </c>
      <c r="Y77" s="57">
        <v>50771</v>
      </c>
      <c r="Z77" s="56" t="s">
        <v>185</v>
      </c>
      <c r="AA77" s="56">
        <v>50</v>
      </c>
      <c r="AB77" s="65">
        <v>0.92</v>
      </c>
      <c r="AC77" s="64">
        <v>403</v>
      </c>
      <c r="AD77" s="58">
        <v>22823.600000000002</v>
      </c>
      <c r="AE77" s="56" t="s">
        <v>71</v>
      </c>
      <c r="AG77" s="57">
        <v>51257</v>
      </c>
      <c r="AH77" s="56" t="s">
        <v>171</v>
      </c>
      <c r="AI77" s="56">
        <v>70.5</v>
      </c>
      <c r="AJ77" s="65">
        <v>0.56299999999999994</v>
      </c>
      <c r="AK77" s="64">
        <v>347.7</v>
      </c>
      <c r="AL77" s="58">
        <v>23052.499999999996</v>
      </c>
      <c r="AM77" s="56" t="s">
        <v>72</v>
      </c>
      <c r="AO77" s="57">
        <v>53328</v>
      </c>
      <c r="AP77" s="56" t="s">
        <v>186</v>
      </c>
      <c r="AQ77" s="87">
        <v>177</v>
      </c>
      <c r="AR77" s="65">
        <v>0.37</v>
      </c>
      <c r="AS77" s="64">
        <v>573.70000000000005</v>
      </c>
      <c r="AT77" s="58">
        <v>23297.000000000004</v>
      </c>
      <c r="AU77" s="56" t="s">
        <v>68</v>
      </c>
    </row>
    <row r="78" spans="1:47">
      <c r="A78" s="52">
        <v>54302</v>
      </c>
      <c r="B78" s="30" t="s">
        <v>168</v>
      </c>
      <c r="C78" s="30">
        <v>70</v>
      </c>
      <c r="D78" s="63">
        <v>0.55000000000000004</v>
      </c>
      <c r="E78" s="31">
        <v>337.3</v>
      </c>
      <c r="F78" s="53">
        <v>21874.799999999996</v>
      </c>
      <c r="G78" s="30" t="s">
        <v>72</v>
      </c>
      <c r="I78" s="57">
        <v>51196</v>
      </c>
      <c r="J78" s="56" t="s">
        <v>183</v>
      </c>
      <c r="K78" s="56">
        <v>150</v>
      </c>
      <c r="L78" s="65">
        <v>0.38</v>
      </c>
      <c r="M78" s="64">
        <v>499.3</v>
      </c>
      <c r="N78" s="58">
        <v>23676.400000000001</v>
      </c>
      <c r="O78" s="56" t="s">
        <v>68</v>
      </c>
      <c r="Q78" s="57">
        <v>52018</v>
      </c>
      <c r="R78" s="56" t="s">
        <v>183</v>
      </c>
      <c r="S78" s="56">
        <v>150</v>
      </c>
      <c r="T78" s="65">
        <v>0.38</v>
      </c>
      <c r="U78" s="64">
        <v>499.3</v>
      </c>
      <c r="V78" s="58">
        <v>23690.399999999998</v>
      </c>
      <c r="W78" s="56" t="s">
        <v>68</v>
      </c>
      <c r="Y78" s="57">
        <v>50802</v>
      </c>
      <c r="Z78" s="56" t="s">
        <v>169</v>
      </c>
      <c r="AA78" s="56">
        <v>130</v>
      </c>
      <c r="AB78" s="65">
        <v>0.4</v>
      </c>
      <c r="AC78" s="64">
        <v>455.5</v>
      </c>
      <c r="AD78" s="58">
        <v>23279.100000000002</v>
      </c>
      <c r="AE78" s="56" t="s">
        <v>68</v>
      </c>
      <c r="AG78" s="57">
        <v>51380</v>
      </c>
      <c r="AH78" s="56" t="s">
        <v>185</v>
      </c>
      <c r="AI78" s="56">
        <v>50</v>
      </c>
      <c r="AJ78" s="65">
        <v>0.92</v>
      </c>
      <c r="AK78" s="64">
        <v>403</v>
      </c>
      <c r="AL78" s="58">
        <v>23455.499999999996</v>
      </c>
      <c r="AM78" s="56" t="s">
        <v>71</v>
      </c>
      <c r="AO78" s="57">
        <v>53328</v>
      </c>
      <c r="AP78" s="56" t="s">
        <v>177</v>
      </c>
      <c r="AQ78" s="87">
        <v>146</v>
      </c>
      <c r="AR78" s="65">
        <v>0.23</v>
      </c>
      <c r="AS78" s="64">
        <v>294.2</v>
      </c>
      <c r="AT78" s="58">
        <v>23591.200000000004</v>
      </c>
      <c r="AU78" s="56" t="s">
        <v>95</v>
      </c>
    </row>
    <row r="79" spans="1:47">
      <c r="A79" s="52">
        <v>54393</v>
      </c>
      <c r="B79" s="30" t="s">
        <v>187</v>
      </c>
      <c r="C79" s="30">
        <v>20</v>
      </c>
      <c r="D79" s="63">
        <v>0.23</v>
      </c>
      <c r="E79" s="31">
        <v>40.299999999999997</v>
      </c>
      <c r="F79" s="53">
        <v>21915.099999999995</v>
      </c>
      <c r="G79" s="30" t="s">
        <v>95</v>
      </c>
      <c r="I79" s="57">
        <v>51257</v>
      </c>
      <c r="J79" s="56" t="s">
        <v>185</v>
      </c>
      <c r="K79" s="56">
        <v>50</v>
      </c>
      <c r="L79" s="65">
        <v>0.92</v>
      </c>
      <c r="M79" s="64">
        <v>403</v>
      </c>
      <c r="N79" s="58">
        <v>24079.4</v>
      </c>
      <c r="O79" s="56" t="s">
        <v>71</v>
      </c>
      <c r="Q79" s="57">
        <v>52566</v>
      </c>
      <c r="R79" s="56" t="s">
        <v>188</v>
      </c>
      <c r="S79" s="56">
        <v>100</v>
      </c>
      <c r="T79" s="65">
        <v>0.92</v>
      </c>
      <c r="U79" s="64">
        <v>805.9</v>
      </c>
      <c r="V79" s="58">
        <v>24496.3</v>
      </c>
      <c r="W79" s="56" t="s">
        <v>71</v>
      </c>
      <c r="Y79" s="57">
        <v>51136</v>
      </c>
      <c r="Z79" s="56" t="s">
        <v>181</v>
      </c>
      <c r="AA79" s="56">
        <v>130</v>
      </c>
      <c r="AB79" s="65">
        <v>0.4</v>
      </c>
      <c r="AC79" s="64">
        <v>455.5</v>
      </c>
      <c r="AD79" s="58">
        <v>23734.600000000002</v>
      </c>
      <c r="AE79" s="56" t="s">
        <v>68</v>
      </c>
      <c r="AG79" s="57">
        <v>51653</v>
      </c>
      <c r="AH79" s="56" t="s">
        <v>183</v>
      </c>
      <c r="AI79" s="56">
        <v>150</v>
      </c>
      <c r="AJ79" s="65">
        <v>0.38</v>
      </c>
      <c r="AK79" s="64">
        <v>499.3</v>
      </c>
      <c r="AL79" s="58">
        <v>23954.799999999996</v>
      </c>
      <c r="AM79" s="56" t="s">
        <v>68</v>
      </c>
      <c r="AO79" s="57">
        <v>53693</v>
      </c>
      <c r="AP79" s="56" t="s">
        <v>136</v>
      </c>
      <c r="AQ79" s="87">
        <v>160</v>
      </c>
      <c r="AR79" s="65">
        <v>0.39</v>
      </c>
      <c r="AS79" s="64">
        <v>546.6</v>
      </c>
      <c r="AT79" s="58">
        <v>24137.800000000003</v>
      </c>
      <c r="AU79" s="56" t="s">
        <v>68</v>
      </c>
    </row>
    <row r="80" spans="1:47">
      <c r="A80" s="52">
        <v>54424</v>
      </c>
      <c r="B80" s="30" t="s">
        <v>189</v>
      </c>
      <c r="C80" s="30">
        <v>130</v>
      </c>
      <c r="D80" s="63">
        <v>0.23</v>
      </c>
      <c r="E80" s="31">
        <v>261.89999999999998</v>
      </c>
      <c r="F80" s="53">
        <v>22176.999999999996</v>
      </c>
      <c r="G80" s="30" t="s">
        <v>95</v>
      </c>
      <c r="I80" s="57">
        <v>51502</v>
      </c>
      <c r="J80" s="56" t="s">
        <v>179</v>
      </c>
      <c r="K80" s="56">
        <v>125</v>
      </c>
      <c r="L80" s="65">
        <v>0.39</v>
      </c>
      <c r="M80" s="64">
        <v>427.1</v>
      </c>
      <c r="N80" s="58">
        <v>24506.5</v>
      </c>
      <c r="O80" s="56" t="s">
        <v>68</v>
      </c>
      <c r="Q80" s="57">
        <v>52994</v>
      </c>
      <c r="R80" s="56" t="s">
        <v>190</v>
      </c>
      <c r="S80" s="56">
        <v>100</v>
      </c>
      <c r="T80" s="65">
        <v>0.92</v>
      </c>
      <c r="U80" s="64">
        <v>805.9</v>
      </c>
      <c r="V80" s="58">
        <v>25302.2</v>
      </c>
      <c r="W80" s="56" t="s">
        <v>71</v>
      </c>
      <c r="Y80" s="57">
        <v>51167</v>
      </c>
      <c r="Z80" s="56" t="s">
        <v>171</v>
      </c>
      <c r="AA80" s="56">
        <v>70.5</v>
      </c>
      <c r="AB80" s="65">
        <v>0.56299999999999994</v>
      </c>
      <c r="AC80" s="64">
        <v>347.7</v>
      </c>
      <c r="AD80" s="58">
        <v>24082.300000000003</v>
      </c>
      <c r="AE80" s="56" t="s">
        <v>72</v>
      </c>
      <c r="AG80" s="57">
        <v>52140</v>
      </c>
      <c r="AH80" s="56" t="s">
        <v>188</v>
      </c>
      <c r="AI80" s="56">
        <v>100</v>
      </c>
      <c r="AJ80" s="65">
        <v>0.92</v>
      </c>
      <c r="AK80" s="64">
        <v>805.9</v>
      </c>
      <c r="AL80" s="58">
        <v>24760.699999999997</v>
      </c>
      <c r="AM80" s="56" t="s">
        <v>71</v>
      </c>
      <c r="AO80" s="57">
        <v>53724</v>
      </c>
      <c r="AP80" s="56" t="s">
        <v>191</v>
      </c>
      <c r="AQ80" s="87">
        <v>100</v>
      </c>
      <c r="AR80" s="65">
        <v>0.22500000000000001</v>
      </c>
      <c r="AS80" s="64">
        <v>197.1</v>
      </c>
      <c r="AT80" s="58">
        <v>24334.9</v>
      </c>
      <c r="AU80" s="56" t="s">
        <v>95</v>
      </c>
    </row>
    <row r="81" spans="1:47">
      <c r="A81" s="52">
        <v>54789</v>
      </c>
      <c r="B81" s="30" t="s">
        <v>192</v>
      </c>
      <c r="C81" s="30">
        <v>120</v>
      </c>
      <c r="D81" s="63">
        <v>0.23</v>
      </c>
      <c r="E81" s="31">
        <v>241.8</v>
      </c>
      <c r="F81" s="53">
        <v>22418.799999999996</v>
      </c>
      <c r="G81" s="30" t="s">
        <v>95</v>
      </c>
      <c r="I81" s="57">
        <v>51806</v>
      </c>
      <c r="J81" s="56" t="s">
        <v>173</v>
      </c>
      <c r="K81" s="56">
        <v>150</v>
      </c>
      <c r="L81" s="65">
        <v>0.39</v>
      </c>
      <c r="M81" s="64">
        <v>512.5</v>
      </c>
      <c r="N81" s="58">
        <v>25019</v>
      </c>
      <c r="O81" s="56" t="s">
        <v>68</v>
      </c>
      <c r="Q81" s="57">
        <v>53359</v>
      </c>
      <c r="R81" s="56" t="s">
        <v>193</v>
      </c>
      <c r="S81" s="56">
        <v>100</v>
      </c>
      <c r="T81" s="65">
        <v>0.92</v>
      </c>
      <c r="U81" s="64">
        <v>805.9</v>
      </c>
      <c r="V81" s="58">
        <v>26108.100000000002</v>
      </c>
      <c r="W81" s="56" t="s">
        <v>71</v>
      </c>
      <c r="Y81" s="57">
        <v>51471</v>
      </c>
      <c r="Z81" s="56" t="s">
        <v>188</v>
      </c>
      <c r="AA81" s="56">
        <v>100</v>
      </c>
      <c r="AB81" s="65">
        <v>0.92</v>
      </c>
      <c r="AC81" s="64">
        <v>805.9</v>
      </c>
      <c r="AD81" s="58">
        <v>24888.200000000004</v>
      </c>
      <c r="AE81" s="56" t="s">
        <v>71</v>
      </c>
      <c r="AG81" s="57">
        <v>52444</v>
      </c>
      <c r="AH81" s="56" t="s">
        <v>179</v>
      </c>
      <c r="AI81" s="56">
        <v>125</v>
      </c>
      <c r="AJ81" s="65">
        <v>0.39</v>
      </c>
      <c r="AK81" s="64">
        <v>427.1</v>
      </c>
      <c r="AL81" s="58">
        <v>25187.799999999996</v>
      </c>
      <c r="AM81" s="56" t="s">
        <v>68</v>
      </c>
      <c r="AO81" s="57">
        <v>54058</v>
      </c>
      <c r="AP81" s="56" t="s">
        <v>189</v>
      </c>
      <c r="AQ81" s="87">
        <v>130</v>
      </c>
      <c r="AR81" s="65">
        <v>0.23</v>
      </c>
      <c r="AS81" s="64">
        <v>261.89999999999998</v>
      </c>
      <c r="AT81" s="58">
        <v>24596.800000000003</v>
      </c>
      <c r="AU81" s="56" t="s">
        <v>95</v>
      </c>
    </row>
    <row r="82" spans="1:47">
      <c r="A82" s="52">
        <v>54789</v>
      </c>
      <c r="B82" s="30" t="s">
        <v>164</v>
      </c>
      <c r="C82" s="30">
        <v>20</v>
      </c>
      <c r="D82" s="63">
        <v>0.55000000000000004</v>
      </c>
      <c r="E82" s="31">
        <v>96.4</v>
      </c>
      <c r="F82" s="53">
        <v>22515.199999999997</v>
      </c>
      <c r="G82" s="30" t="s">
        <v>72</v>
      </c>
      <c r="I82" s="57">
        <v>52140</v>
      </c>
      <c r="J82" s="56" t="s">
        <v>188</v>
      </c>
      <c r="K82" s="56">
        <v>100</v>
      </c>
      <c r="L82" s="65">
        <v>0.92</v>
      </c>
      <c r="M82" s="64">
        <v>805.9</v>
      </c>
      <c r="N82" s="58">
        <v>25824.9</v>
      </c>
      <c r="O82" s="56" t="s">
        <v>71</v>
      </c>
      <c r="Q82" s="57">
        <v>53479</v>
      </c>
      <c r="R82" s="56" t="s">
        <v>174</v>
      </c>
      <c r="S82" s="56">
        <v>147</v>
      </c>
      <c r="T82" s="65">
        <v>0.23</v>
      </c>
      <c r="U82" s="64">
        <v>296.2</v>
      </c>
      <c r="V82" s="58">
        <v>26404.300000000003</v>
      </c>
      <c r="W82" s="56" t="s">
        <v>95</v>
      </c>
      <c r="Y82" s="57">
        <v>51867</v>
      </c>
      <c r="Z82" s="56" t="s">
        <v>183</v>
      </c>
      <c r="AA82" s="56">
        <v>150</v>
      </c>
      <c r="AB82" s="65">
        <v>0.38</v>
      </c>
      <c r="AC82" s="64">
        <v>499.3</v>
      </c>
      <c r="AD82" s="58">
        <v>25387.500000000004</v>
      </c>
      <c r="AE82" s="56" t="s">
        <v>68</v>
      </c>
      <c r="AG82" s="57">
        <v>52688</v>
      </c>
      <c r="AH82" s="56" t="s">
        <v>190</v>
      </c>
      <c r="AI82" s="56">
        <v>100</v>
      </c>
      <c r="AJ82" s="65">
        <v>0.92</v>
      </c>
      <c r="AK82" s="64">
        <v>805.9</v>
      </c>
      <c r="AL82" s="58">
        <v>25993.699999999997</v>
      </c>
      <c r="AM82" s="56" t="s">
        <v>71</v>
      </c>
      <c r="AO82" s="57">
        <v>54058</v>
      </c>
      <c r="AP82" s="56" t="s">
        <v>194</v>
      </c>
      <c r="AQ82" s="87">
        <v>100</v>
      </c>
      <c r="AR82" s="65">
        <v>0.19</v>
      </c>
      <c r="AS82" s="64">
        <v>166.4</v>
      </c>
      <c r="AT82" s="58">
        <v>24763.200000000004</v>
      </c>
      <c r="AU82" s="56" t="s">
        <v>95</v>
      </c>
    </row>
    <row r="83" spans="1:47">
      <c r="A83" s="52">
        <v>54879</v>
      </c>
      <c r="B83" s="30" t="s">
        <v>195</v>
      </c>
      <c r="C83" s="30">
        <v>180</v>
      </c>
      <c r="D83" s="63">
        <v>0.23</v>
      </c>
      <c r="E83" s="31">
        <v>362.7</v>
      </c>
      <c r="F83" s="53">
        <v>22877.899999999998</v>
      </c>
      <c r="G83" s="30" t="s">
        <v>95</v>
      </c>
      <c r="I83" s="57">
        <v>52444</v>
      </c>
      <c r="J83" s="56" t="s">
        <v>184</v>
      </c>
      <c r="K83" s="56">
        <v>100</v>
      </c>
      <c r="L83" s="65">
        <v>0.22</v>
      </c>
      <c r="M83" s="64">
        <v>192.7</v>
      </c>
      <c r="N83" s="58">
        <v>26017.600000000002</v>
      </c>
      <c r="O83" s="56" t="s">
        <v>95</v>
      </c>
      <c r="Q83" s="57">
        <v>53693</v>
      </c>
      <c r="R83" s="56" t="s">
        <v>189</v>
      </c>
      <c r="S83" s="56">
        <v>130</v>
      </c>
      <c r="T83" s="65">
        <v>0.23</v>
      </c>
      <c r="U83" s="64">
        <v>261.89999999999998</v>
      </c>
      <c r="V83" s="58">
        <v>26666.200000000004</v>
      </c>
      <c r="W83" s="56" t="s">
        <v>95</v>
      </c>
      <c r="Y83" s="57">
        <v>52018</v>
      </c>
      <c r="Z83" s="56" t="s">
        <v>179</v>
      </c>
      <c r="AA83" s="56">
        <v>125</v>
      </c>
      <c r="AB83" s="65">
        <v>0.39</v>
      </c>
      <c r="AC83" s="64">
        <v>427.1</v>
      </c>
      <c r="AD83" s="58">
        <v>25814.600000000002</v>
      </c>
      <c r="AE83" s="56" t="s">
        <v>68</v>
      </c>
      <c r="AG83" s="57">
        <v>53083</v>
      </c>
      <c r="AH83" s="56" t="s">
        <v>193</v>
      </c>
      <c r="AI83" s="56">
        <v>100</v>
      </c>
      <c r="AJ83" s="65">
        <v>0.92</v>
      </c>
      <c r="AK83" s="64">
        <v>805.9</v>
      </c>
      <c r="AL83" s="58">
        <v>26799.599999999999</v>
      </c>
      <c r="AM83" s="56" t="s">
        <v>71</v>
      </c>
      <c r="AO83" s="57">
        <v>54210</v>
      </c>
      <c r="AP83" s="56" t="s">
        <v>196</v>
      </c>
      <c r="AQ83" s="87">
        <v>150</v>
      </c>
      <c r="AR83" s="65">
        <v>0.37</v>
      </c>
      <c r="AS83" s="64">
        <v>486.2</v>
      </c>
      <c r="AT83" s="58">
        <v>25249.400000000005</v>
      </c>
      <c r="AU83" s="56" t="s">
        <v>68</v>
      </c>
    </row>
    <row r="84" spans="1:47">
      <c r="A84" s="50"/>
      <c r="B84" s="50"/>
      <c r="C84" s="50"/>
      <c r="D84" s="50"/>
      <c r="E84" s="50"/>
      <c r="F84" s="50"/>
      <c r="G84" s="50"/>
      <c r="I84" s="57">
        <v>52597</v>
      </c>
      <c r="J84" s="56" t="s">
        <v>197</v>
      </c>
      <c r="K84" s="56">
        <v>150</v>
      </c>
      <c r="L84" s="65">
        <v>0.39</v>
      </c>
      <c r="M84" s="64">
        <v>512.5</v>
      </c>
      <c r="N84" s="58">
        <v>26530.100000000002</v>
      </c>
      <c r="O84" s="56" t="s">
        <v>68</v>
      </c>
      <c r="Q84" s="57">
        <v>53752</v>
      </c>
      <c r="R84" s="56" t="s">
        <v>177</v>
      </c>
      <c r="S84" s="56">
        <v>146</v>
      </c>
      <c r="T84" s="65">
        <v>0.23</v>
      </c>
      <c r="U84" s="64">
        <v>294.2</v>
      </c>
      <c r="V84" s="58">
        <v>26960.400000000005</v>
      </c>
      <c r="W84" s="56" t="s">
        <v>95</v>
      </c>
      <c r="Y84" s="57">
        <v>52232</v>
      </c>
      <c r="Z84" s="56" t="s">
        <v>198</v>
      </c>
      <c r="AA84" s="56">
        <v>150</v>
      </c>
      <c r="AB84" s="65">
        <v>0.39</v>
      </c>
      <c r="AC84" s="64">
        <v>512.5</v>
      </c>
      <c r="AD84" s="58">
        <v>26327.100000000002</v>
      </c>
      <c r="AE84" s="56" t="s">
        <v>68</v>
      </c>
      <c r="AG84" s="57">
        <v>53206</v>
      </c>
      <c r="AH84" s="56" t="s">
        <v>174</v>
      </c>
      <c r="AI84" s="56">
        <v>147</v>
      </c>
      <c r="AJ84" s="65">
        <v>0.23</v>
      </c>
      <c r="AK84" s="64">
        <v>296.2</v>
      </c>
      <c r="AL84" s="58">
        <v>27095.8</v>
      </c>
      <c r="AM84" s="56" t="s">
        <v>95</v>
      </c>
      <c r="AO84" s="57">
        <v>54332</v>
      </c>
      <c r="AP84" s="56" t="s">
        <v>192</v>
      </c>
      <c r="AQ84" s="87">
        <v>120</v>
      </c>
      <c r="AR84" s="65">
        <v>0.23</v>
      </c>
      <c r="AS84" s="64">
        <v>241.8</v>
      </c>
      <c r="AT84" s="58">
        <v>25491.200000000004</v>
      </c>
      <c r="AU84" s="56" t="s">
        <v>95</v>
      </c>
    </row>
    <row r="85" spans="1:47">
      <c r="A85" s="50"/>
      <c r="B85" s="50"/>
      <c r="C85" s="50"/>
      <c r="D85" s="50"/>
      <c r="E85" s="50"/>
      <c r="F85" s="50"/>
      <c r="G85" s="50"/>
      <c r="I85" s="57">
        <v>52871</v>
      </c>
      <c r="J85" s="56" t="s">
        <v>190</v>
      </c>
      <c r="K85" s="56">
        <v>100</v>
      </c>
      <c r="L85" s="65">
        <v>0.92</v>
      </c>
      <c r="M85" s="64">
        <v>805.9</v>
      </c>
      <c r="N85" s="58">
        <v>27336.000000000004</v>
      </c>
      <c r="O85" s="56" t="s">
        <v>71</v>
      </c>
      <c r="Q85" s="57">
        <v>53966</v>
      </c>
      <c r="R85" s="56" t="s">
        <v>199</v>
      </c>
      <c r="S85" s="56">
        <v>44</v>
      </c>
      <c r="T85" s="65">
        <v>0.55000000000000004</v>
      </c>
      <c r="U85" s="64">
        <v>212</v>
      </c>
      <c r="V85" s="58">
        <v>27172.400000000005</v>
      </c>
      <c r="W85" s="56" t="s">
        <v>72</v>
      </c>
      <c r="Y85" s="57">
        <v>52536</v>
      </c>
      <c r="Z85" s="56" t="s">
        <v>176</v>
      </c>
      <c r="AA85" s="56">
        <v>100</v>
      </c>
      <c r="AB85" s="65">
        <v>0.37</v>
      </c>
      <c r="AC85" s="64">
        <v>324.10000000000002</v>
      </c>
      <c r="AD85" s="58">
        <v>26651.200000000001</v>
      </c>
      <c r="AE85" s="56" t="s">
        <v>68</v>
      </c>
      <c r="AG85" s="57">
        <v>53297</v>
      </c>
      <c r="AH85" s="56" t="s">
        <v>173</v>
      </c>
      <c r="AI85" s="56">
        <v>150</v>
      </c>
      <c r="AJ85" s="65">
        <v>0.39</v>
      </c>
      <c r="AK85" s="64">
        <v>512.5</v>
      </c>
      <c r="AL85" s="58">
        <v>27608.3</v>
      </c>
      <c r="AM85" s="56" t="s">
        <v>68</v>
      </c>
      <c r="AO85" s="57">
        <v>54424</v>
      </c>
      <c r="AP85" s="56" t="s">
        <v>195</v>
      </c>
      <c r="AQ85" s="87">
        <v>180</v>
      </c>
      <c r="AR85" s="65">
        <v>0.23</v>
      </c>
      <c r="AS85" s="64">
        <v>362.7</v>
      </c>
      <c r="AT85" s="58">
        <v>25853.900000000005</v>
      </c>
      <c r="AU85" s="56" t="s">
        <v>95</v>
      </c>
    </row>
    <row r="86" spans="1:47">
      <c r="A86" s="50"/>
      <c r="B86" s="50"/>
      <c r="C86" s="50"/>
      <c r="D86" s="50"/>
      <c r="E86" s="50"/>
      <c r="F86" s="50"/>
      <c r="G86" s="50"/>
      <c r="I86" s="57">
        <v>53175</v>
      </c>
      <c r="J86" s="56" t="s">
        <v>193</v>
      </c>
      <c r="K86" s="56">
        <v>100</v>
      </c>
      <c r="L86" s="65">
        <v>0.92</v>
      </c>
      <c r="M86" s="64">
        <v>805.9</v>
      </c>
      <c r="N86" s="58">
        <v>28141.900000000005</v>
      </c>
      <c r="O86" s="56" t="s">
        <v>71</v>
      </c>
      <c r="Q86" s="57">
        <v>54058</v>
      </c>
      <c r="R86" s="56" t="s">
        <v>192</v>
      </c>
      <c r="S86" s="56">
        <v>120</v>
      </c>
      <c r="T86" s="65">
        <v>0.23</v>
      </c>
      <c r="U86" s="64">
        <v>241.8</v>
      </c>
      <c r="V86" s="58">
        <v>27414.200000000004</v>
      </c>
      <c r="W86" s="56" t="s">
        <v>95</v>
      </c>
      <c r="Y86" s="57">
        <v>52688</v>
      </c>
      <c r="Z86" s="56" t="s">
        <v>172</v>
      </c>
      <c r="AA86" s="56">
        <v>75</v>
      </c>
      <c r="AB86" s="65">
        <v>0.23</v>
      </c>
      <c r="AC86" s="64">
        <v>151.1</v>
      </c>
      <c r="AD86" s="58">
        <v>26802.3</v>
      </c>
      <c r="AE86" s="56" t="s">
        <v>95</v>
      </c>
      <c r="AG86" s="57">
        <v>53813</v>
      </c>
      <c r="AH86" s="56" t="s">
        <v>186</v>
      </c>
      <c r="AI86" s="56">
        <v>177</v>
      </c>
      <c r="AJ86" s="65">
        <v>0.37</v>
      </c>
      <c r="AK86" s="64">
        <v>573.70000000000005</v>
      </c>
      <c r="AL86" s="58">
        <v>28182</v>
      </c>
      <c r="AM86" s="56" t="s">
        <v>68</v>
      </c>
      <c r="AO86" s="57">
        <v>54483</v>
      </c>
      <c r="AP86" s="56" t="s">
        <v>96</v>
      </c>
      <c r="AQ86" s="87">
        <v>115</v>
      </c>
      <c r="AR86" s="65">
        <v>0.23</v>
      </c>
      <c r="AS86" s="64">
        <v>231.7</v>
      </c>
      <c r="AT86" s="58">
        <v>26085.600000000006</v>
      </c>
      <c r="AU86" s="56" t="s">
        <v>95</v>
      </c>
    </row>
    <row r="87" spans="1:47">
      <c r="A87" s="50"/>
      <c r="B87" s="50"/>
      <c r="C87" s="50"/>
      <c r="D87" s="50"/>
      <c r="E87" s="50"/>
      <c r="F87" s="50"/>
      <c r="G87" s="50"/>
      <c r="I87" s="57">
        <v>53328</v>
      </c>
      <c r="J87" s="56" t="s">
        <v>191</v>
      </c>
      <c r="K87" s="56">
        <v>100</v>
      </c>
      <c r="L87" s="65">
        <v>0.22500000000000001</v>
      </c>
      <c r="M87" s="64">
        <v>197.1</v>
      </c>
      <c r="N87" s="58">
        <v>28339.000000000004</v>
      </c>
      <c r="O87" s="56" t="s">
        <v>95</v>
      </c>
      <c r="Q87" s="57">
        <v>54118</v>
      </c>
      <c r="R87" s="56" t="s">
        <v>172</v>
      </c>
      <c r="S87" s="56">
        <v>75</v>
      </c>
      <c r="T87" s="65">
        <v>0.23</v>
      </c>
      <c r="U87" s="64">
        <v>151.1</v>
      </c>
      <c r="V87" s="58">
        <v>27565.300000000003</v>
      </c>
      <c r="W87" s="56" t="s">
        <v>95</v>
      </c>
      <c r="Y87" s="57">
        <v>52779</v>
      </c>
      <c r="Z87" s="56" t="s">
        <v>190</v>
      </c>
      <c r="AA87" s="56">
        <v>100</v>
      </c>
      <c r="AB87" s="65">
        <v>0.92</v>
      </c>
      <c r="AC87" s="64">
        <v>805.9</v>
      </c>
      <c r="AD87" s="58">
        <v>27608.2</v>
      </c>
      <c r="AE87" s="56" t="s">
        <v>71</v>
      </c>
      <c r="AG87" s="57">
        <v>53844</v>
      </c>
      <c r="AH87" s="56" t="s">
        <v>189</v>
      </c>
      <c r="AI87" s="56">
        <v>130</v>
      </c>
      <c r="AJ87" s="65">
        <v>0.23</v>
      </c>
      <c r="AK87" s="64">
        <v>261.89999999999998</v>
      </c>
      <c r="AL87" s="58">
        <v>28443.9</v>
      </c>
      <c r="AM87" s="56" t="s">
        <v>95</v>
      </c>
      <c r="AO87" s="57">
        <v>54789</v>
      </c>
      <c r="AP87" s="56" t="s">
        <v>185</v>
      </c>
      <c r="AQ87" s="87">
        <v>50</v>
      </c>
      <c r="AR87" s="65">
        <v>0.92</v>
      </c>
      <c r="AS87" s="64">
        <v>403</v>
      </c>
      <c r="AT87" s="58">
        <v>26488.600000000006</v>
      </c>
      <c r="AU87" s="56" t="s">
        <v>71</v>
      </c>
    </row>
    <row r="88" spans="1:47">
      <c r="A88" s="50"/>
      <c r="B88" s="50"/>
      <c r="C88" s="50"/>
      <c r="D88" s="50"/>
      <c r="E88" s="50"/>
      <c r="F88" s="50"/>
      <c r="G88" s="50"/>
      <c r="I88" s="57">
        <v>53571</v>
      </c>
      <c r="J88" s="56" t="s">
        <v>196</v>
      </c>
      <c r="K88" s="56">
        <v>150</v>
      </c>
      <c r="L88" s="65">
        <v>0.37</v>
      </c>
      <c r="M88" s="64">
        <v>486.2</v>
      </c>
      <c r="N88" s="58">
        <v>28825.200000000004</v>
      </c>
      <c r="O88" s="56" t="s">
        <v>68</v>
      </c>
      <c r="Q88" s="57">
        <v>54149</v>
      </c>
      <c r="R88" s="56" t="s">
        <v>171</v>
      </c>
      <c r="S88" s="56">
        <v>70.5</v>
      </c>
      <c r="T88" s="65">
        <v>0.56299999999999994</v>
      </c>
      <c r="U88" s="64">
        <v>347.7</v>
      </c>
      <c r="V88" s="58">
        <v>27913.000000000004</v>
      </c>
      <c r="W88" s="56" t="s">
        <v>72</v>
      </c>
      <c r="Y88" s="57">
        <v>53144</v>
      </c>
      <c r="Z88" s="56" t="s">
        <v>193</v>
      </c>
      <c r="AA88" s="56">
        <v>100</v>
      </c>
      <c r="AB88" s="65">
        <v>0.92</v>
      </c>
      <c r="AC88" s="64">
        <v>805.9</v>
      </c>
      <c r="AD88" s="58">
        <v>28414.100000000002</v>
      </c>
      <c r="AE88" s="56" t="s">
        <v>71</v>
      </c>
      <c r="AG88" s="57">
        <v>53936</v>
      </c>
      <c r="AH88" s="56" t="s">
        <v>192</v>
      </c>
      <c r="AI88" s="56">
        <v>120</v>
      </c>
      <c r="AJ88" s="65">
        <v>0.23</v>
      </c>
      <c r="AK88" s="64">
        <v>241.8</v>
      </c>
      <c r="AL88" s="58">
        <v>28685.7</v>
      </c>
      <c r="AM88" s="56" t="s">
        <v>95</v>
      </c>
      <c r="AO88" s="57">
        <v>54848</v>
      </c>
      <c r="AP88" s="56" t="s">
        <v>172</v>
      </c>
      <c r="AQ88" s="87">
        <v>75</v>
      </c>
      <c r="AR88" s="65">
        <v>0.23</v>
      </c>
      <c r="AS88" s="64">
        <v>151.1</v>
      </c>
      <c r="AT88" s="58">
        <v>26639.700000000004</v>
      </c>
      <c r="AU88" s="56" t="s">
        <v>95</v>
      </c>
    </row>
    <row r="89" spans="1:47">
      <c r="A89" s="50"/>
      <c r="B89" s="50"/>
      <c r="C89" s="50"/>
      <c r="D89" s="50"/>
      <c r="E89" s="50"/>
      <c r="F89" s="50"/>
      <c r="G89" s="50"/>
      <c r="I89" s="57">
        <v>53693</v>
      </c>
      <c r="J89" s="56" t="s">
        <v>174</v>
      </c>
      <c r="K89" s="56">
        <v>147</v>
      </c>
      <c r="L89" s="65">
        <v>0.23</v>
      </c>
      <c r="M89" s="64">
        <v>296.2</v>
      </c>
      <c r="N89" s="58">
        <v>29121.400000000005</v>
      </c>
      <c r="O89" s="56" t="s">
        <v>95</v>
      </c>
      <c r="Q89" s="57">
        <v>54483</v>
      </c>
      <c r="R89" s="56" t="s">
        <v>96</v>
      </c>
      <c r="S89" s="56">
        <v>115</v>
      </c>
      <c r="T89" s="65">
        <v>0.23</v>
      </c>
      <c r="U89" s="64">
        <v>231.7</v>
      </c>
      <c r="V89" s="58">
        <v>28144.700000000004</v>
      </c>
      <c r="W89" s="56" t="s">
        <v>95</v>
      </c>
      <c r="Y89" s="57">
        <v>53448</v>
      </c>
      <c r="Z89" s="56" t="s">
        <v>174</v>
      </c>
      <c r="AA89" s="56">
        <v>147</v>
      </c>
      <c r="AB89" s="65">
        <v>0.23</v>
      </c>
      <c r="AC89" s="64">
        <v>296.2</v>
      </c>
      <c r="AD89" s="58">
        <v>28710.300000000003</v>
      </c>
      <c r="AE89" s="56" t="s">
        <v>95</v>
      </c>
      <c r="AG89" s="57">
        <v>54058</v>
      </c>
      <c r="AH89" s="56" t="s">
        <v>199</v>
      </c>
      <c r="AI89" s="56">
        <v>44</v>
      </c>
      <c r="AJ89" s="65">
        <v>0.55000000000000004</v>
      </c>
      <c r="AK89" s="64">
        <v>212</v>
      </c>
      <c r="AL89" s="58">
        <v>28897.7</v>
      </c>
      <c r="AM89" s="56" t="s">
        <v>72</v>
      </c>
      <c r="AO89" s="55"/>
      <c r="AP89" s="55"/>
      <c r="AQ89" s="55"/>
      <c r="AR89" s="55"/>
      <c r="AS89" s="55"/>
      <c r="AT89" s="55"/>
      <c r="AU89" s="55"/>
    </row>
    <row r="90" spans="1:47">
      <c r="A90" s="50"/>
      <c r="B90" s="50"/>
      <c r="C90" s="50"/>
      <c r="D90" s="50"/>
      <c r="E90" s="50"/>
      <c r="F90" s="50"/>
      <c r="G90" s="50"/>
      <c r="I90" s="57">
        <v>54058</v>
      </c>
      <c r="J90" s="56" t="s">
        <v>200</v>
      </c>
      <c r="K90" s="56">
        <v>60</v>
      </c>
      <c r="L90" s="65">
        <v>0.35</v>
      </c>
      <c r="M90" s="64">
        <v>184</v>
      </c>
      <c r="N90" s="58">
        <v>29305.400000000005</v>
      </c>
      <c r="O90" s="56" t="s">
        <v>68</v>
      </c>
      <c r="Q90" s="57">
        <v>54544</v>
      </c>
      <c r="R90" s="56" t="s">
        <v>178</v>
      </c>
      <c r="S90" s="56">
        <v>350</v>
      </c>
      <c r="T90" s="65">
        <v>0.23</v>
      </c>
      <c r="U90" s="64">
        <v>705.2</v>
      </c>
      <c r="V90" s="58">
        <v>28849.900000000005</v>
      </c>
      <c r="W90" s="56" t="s">
        <v>95</v>
      </c>
      <c r="Y90" s="57">
        <v>53571</v>
      </c>
      <c r="Z90" s="56" t="s">
        <v>197</v>
      </c>
      <c r="AA90" s="56">
        <v>150</v>
      </c>
      <c r="AB90" s="65">
        <v>0.39</v>
      </c>
      <c r="AC90" s="64">
        <v>512.5</v>
      </c>
      <c r="AD90" s="58">
        <v>29222.800000000003</v>
      </c>
      <c r="AE90" s="56" t="s">
        <v>68</v>
      </c>
      <c r="AG90" s="57">
        <v>54210</v>
      </c>
      <c r="AH90" s="56" t="s">
        <v>197</v>
      </c>
      <c r="AI90" s="56">
        <v>150</v>
      </c>
      <c r="AJ90" s="65">
        <v>0.39</v>
      </c>
      <c r="AK90" s="64">
        <v>512.5</v>
      </c>
      <c r="AL90" s="58">
        <v>29410.2</v>
      </c>
      <c r="AM90" s="56" t="s">
        <v>68</v>
      </c>
      <c r="AO90" s="55"/>
      <c r="AP90" s="55"/>
      <c r="AQ90" s="55"/>
      <c r="AR90" s="55"/>
      <c r="AS90" s="55"/>
      <c r="AT90" s="55"/>
      <c r="AU90" s="55"/>
    </row>
    <row r="91" spans="1:47">
      <c r="A91" s="50"/>
      <c r="B91" s="50"/>
      <c r="C91" s="50"/>
      <c r="D91" s="50"/>
      <c r="E91" s="50"/>
      <c r="F91" s="50"/>
      <c r="G91" s="50"/>
      <c r="I91" s="57">
        <v>54089</v>
      </c>
      <c r="J91" s="56" t="s">
        <v>186</v>
      </c>
      <c r="K91" s="56">
        <v>177</v>
      </c>
      <c r="L91" s="65">
        <v>0.37</v>
      </c>
      <c r="M91" s="64">
        <v>573.70000000000005</v>
      </c>
      <c r="N91" s="58">
        <v>29879.100000000006</v>
      </c>
      <c r="O91" s="56" t="s">
        <v>68</v>
      </c>
      <c r="Q91" s="57">
        <v>54789</v>
      </c>
      <c r="R91" s="56" t="s">
        <v>184</v>
      </c>
      <c r="S91" s="56">
        <v>100</v>
      </c>
      <c r="T91" s="65">
        <v>0.22</v>
      </c>
      <c r="U91" s="64">
        <v>192.7</v>
      </c>
      <c r="V91" s="58">
        <v>29042.600000000006</v>
      </c>
      <c r="W91" s="56" t="s">
        <v>95</v>
      </c>
      <c r="Y91" s="57">
        <v>53601</v>
      </c>
      <c r="Z91" s="56" t="s">
        <v>177</v>
      </c>
      <c r="AA91" s="56">
        <v>146</v>
      </c>
      <c r="AB91" s="65">
        <v>0.23</v>
      </c>
      <c r="AC91" s="64">
        <v>294.2</v>
      </c>
      <c r="AD91" s="58">
        <v>29517.000000000004</v>
      </c>
      <c r="AE91" s="56" t="s">
        <v>95</v>
      </c>
      <c r="AG91" s="57">
        <v>54455</v>
      </c>
      <c r="AH91" s="56" t="s">
        <v>184</v>
      </c>
      <c r="AI91" s="56">
        <v>100</v>
      </c>
      <c r="AJ91" s="65">
        <v>0.22</v>
      </c>
      <c r="AK91" s="64">
        <v>192.7</v>
      </c>
      <c r="AL91" s="58">
        <v>29602.9</v>
      </c>
      <c r="AM91" s="56" t="s">
        <v>95</v>
      </c>
      <c r="AO91" s="55"/>
      <c r="AP91" s="55"/>
      <c r="AQ91" s="55"/>
      <c r="AR91" s="55"/>
      <c r="AS91" s="55"/>
      <c r="AT91" s="55"/>
      <c r="AU91" s="55"/>
    </row>
    <row r="92" spans="1:47">
      <c r="A92" s="50"/>
      <c r="B92" s="50"/>
      <c r="C92" s="50"/>
      <c r="D92" s="50"/>
      <c r="E92" s="50"/>
      <c r="F92" s="50"/>
      <c r="G92" s="50"/>
      <c r="I92" s="57">
        <v>54424</v>
      </c>
      <c r="J92" s="56" t="s">
        <v>189</v>
      </c>
      <c r="K92" s="56">
        <v>130</v>
      </c>
      <c r="L92" s="65">
        <v>0.23</v>
      </c>
      <c r="M92" s="64">
        <v>261.89999999999998</v>
      </c>
      <c r="N92" s="58">
        <v>30141.000000000007</v>
      </c>
      <c r="O92" s="56" t="s">
        <v>95</v>
      </c>
      <c r="Q92" s="57">
        <v>54970</v>
      </c>
      <c r="R92" s="56" t="s">
        <v>195</v>
      </c>
      <c r="S92" s="56">
        <v>180</v>
      </c>
      <c r="T92" s="65">
        <v>0.23</v>
      </c>
      <c r="U92" s="64">
        <v>362.7</v>
      </c>
      <c r="V92" s="58">
        <v>29405.300000000007</v>
      </c>
      <c r="W92" s="56" t="s">
        <v>95</v>
      </c>
      <c r="Y92" s="57">
        <v>53783</v>
      </c>
      <c r="Z92" s="56" t="s">
        <v>199</v>
      </c>
      <c r="AA92" s="56">
        <v>44</v>
      </c>
      <c r="AB92" s="65">
        <v>0.55000000000000004</v>
      </c>
      <c r="AC92" s="64">
        <v>212</v>
      </c>
      <c r="AD92" s="58">
        <v>29729.000000000004</v>
      </c>
      <c r="AE92" s="56" t="s">
        <v>72</v>
      </c>
      <c r="AG92" s="57">
        <v>54514</v>
      </c>
      <c r="AH92" s="56" t="s">
        <v>195</v>
      </c>
      <c r="AI92" s="56">
        <v>180</v>
      </c>
      <c r="AJ92" s="65">
        <v>0.23</v>
      </c>
      <c r="AK92" s="64">
        <v>362.7</v>
      </c>
      <c r="AL92" s="58">
        <v>29965.600000000002</v>
      </c>
      <c r="AM92" s="56" t="s">
        <v>95</v>
      </c>
      <c r="AO92" s="55"/>
      <c r="AP92" s="55"/>
      <c r="AQ92" s="55"/>
      <c r="AR92" s="55"/>
      <c r="AS92" s="55"/>
      <c r="AT92" s="55"/>
      <c r="AU92" s="55"/>
    </row>
    <row r="93" spans="1:47">
      <c r="A93" s="50"/>
      <c r="B93" s="50"/>
      <c r="C93" s="50"/>
      <c r="D93" s="50"/>
      <c r="E93" s="50"/>
      <c r="F93" s="50"/>
      <c r="G93" s="50"/>
      <c r="I93" s="57">
        <v>54455</v>
      </c>
      <c r="J93" s="56" t="s">
        <v>199</v>
      </c>
      <c r="K93" s="56">
        <v>44</v>
      </c>
      <c r="L93" s="65">
        <v>0.55000000000000004</v>
      </c>
      <c r="M93" s="64">
        <v>212</v>
      </c>
      <c r="N93" s="58">
        <v>30353.000000000007</v>
      </c>
      <c r="O93" s="56" t="s">
        <v>72</v>
      </c>
      <c r="Q93" s="57">
        <v>55123</v>
      </c>
      <c r="R93" s="56" t="s">
        <v>197</v>
      </c>
      <c r="S93" s="56">
        <v>150</v>
      </c>
      <c r="T93" s="65">
        <v>0.39</v>
      </c>
      <c r="U93" s="64">
        <v>512.5</v>
      </c>
      <c r="V93" s="58">
        <v>29917.800000000007</v>
      </c>
      <c r="W93" s="56" t="s">
        <v>68</v>
      </c>
      <c r="Y93" s="57">
        <v>53997</v>
      </c>
      <c r="Z93" s="56" t="s">
        <v>184</v>
      </c>
      <c r="AA93" s="56">
        <v>100</v>
      </c>
      <c r="AB93" s="65">
        <v>0.22</v>
      </c>
      <c r="AC93" s="64">
        <v>192.7</v>
      </c>
      <c r="AD93" s="58">
        <v>29921.700000000004</v>
      </c>
      <c r="AE93" s="56" t="s">
        <v>95</v>
      </c>
      <c r="AG93" s="57">
        <v>54667</v>
      </c>
      <c r="AH93" s="56" t="s">
        <v>177</v>
      </c>
      <c r="AI93" s="56">
        <v>146</v>
      </c>
      <c r="AJ93" s="65">
        <v>0.23</v>
      </c>
      <c r="AK93" s="64">
        <v>294.2</v>
      </c>
      <c r="AL93" s="58">
        <v>30259.800000000003</v>
      </c>
      <c r="AM93" s="56" t="s">
        <v>95</v>
      </c>
      <c r="AO93" s="55"/>
      <c r="AP93" s="55"/>
      <c r="AQ93" s="55"/>
      <c r="AR93" s="55"/>
      <c r="AS93" s="55"/>
      <c r="AT93" s="55"/>
      <c r="AU93" s="55"/>
    </row>
    <row r="94" spans="1:47">
      <c r="A94" s="50"/>
      <c r="B94" s="50"/>
      <c r="C94" s="50"/>
      <c r="D94" s="50"/>
      <c r="E94" s="50"/>
      <c r="F94" s="50"/>
      <c r="G94" s="50"/>
      <c r="I94" s="57">
        <v>54455</v>
      </c>
      <c r="J94" s="56" t="s">
        <v>192</v>
      </c>
      <c r="K94" s="56">
        <v>120</v>
      </c>
      <c r="L94" s="65">
        <v>0.23</v>
      </c>
      <c r="M94" s="64">
        <v>241.8</v>
      </c>
      <c r="N94" s="58">
        <v>30594.800000000007</v>
      </c>
      <c r="O94" s="56" t="s">
        <v>95</v>
      </c>
      <c r="Q94" s="55"/>
      <c r="R94" s="55"/>
      <c r="S94" s="55"/>
      <c r="T94" s="55"/>
      <c r="U94" s="55"/>
      <c r="V94" s="55"/>
      <c r="W94" s="55"/>
      <c r="Y94" s="57">
        <v>54027</v>
      </c>
      <c r="Z94" s="56" t="s">
        <v>196</v>
      </c>
      <c r="AA94" s="56">
        <v>150</v>
      </c>
      <c r="AB94" s="65">
        <v>0.37</v>
      </c>
      <c r="AC94" s="64">
        <v>486.2</v>
      </c>
      <c r="AD94" s="58">
        <v>30407.900000000005</v>
      </c>
      <c r="AE94" s="56" t="s">
        <v>68</v>
      </c>
      <c r="AG94" s="57">
        <v>54667</v>
      </c>
      <c r="AH94" s="56" t="s">
        <v>201</v>
      </c>
      <c r="AI94" s="56">
        <v>150</v>
      </c>
      <c r="AJ94" s="65">
        <v>0.39</v>
      </c>
      <c r="AK94" s="64">
        <v>512.5</v>
      </c>
      <c r="AL94" s="58">
        <v>30772.300000000003</v>
      </c>
      <c r="AM94" s="56" t="s">
        <v>68</v>
      </c>
      <c r="AO94" s="55"/>
      <c r="AP94" s="55"/>
      <c r="AQ94" s="55"/>
      <c r="AR94" s="55"/>
      <c r="AS94" s="55"/>
      <c r="AT94" s="55"/>
      <c r="AU94" s="55"/>
    </row>
    <row r="95" spans="1:47">
      <c r="A95" s="50"/>
      <c r="B95" s="50"/>
      <c r="C95" s="50"/>
      <c r="D95" s="50"/>
      <c r="E95" s="50"/>
      <c r="F95" s="50"/>
      <c r="G95" s="50"/>
      <c r="I95" s="57">
        <v>54605</v>
      </c>
      <c r="J95" s="56" t="s">
        <v>195</v>
      </c>
      <c r="K95" s="56">
        <v>180</v>
      </c>
      <c r="L95" s="65">
        <v>0.23</v>
      </c>
      <c r="M95" s="64">
        <v>362.7</v>
      </c>
      <c r="N95" s="58">
        <v>30957.500000000007</v>
      </c>
      <c r="O95" s="56" t="s">
        <v>95</v>
      </c>
      <c r="Q95" s="55"/>
      <c r="R95" s="55"/>
      <c r="S95" s="55"/>
      <c r="T95" s="55"/>
      <c r="U95" s="55"/>
      <c r="V95" s="55"/>
      <c r="W95" s="55"/>
      <c r="Y95" s="57">
        <v>54058</v>
      </c>
      <c r="Z95" s="56" t="s">
        <v>191</v>
      </c>
      <c r="AA95" s="56">
        <v>100</v>
      </c>
      <c r="AB95" s="65">
        <v>0.22500000000000001</v>
      </c>
      <c r="AC95" s="64">
        <v>197.1</v>
      </c>
      <c r="AD95" s="58">
        <v>30605.000000000004</v>
      </c>
      <c r="AE95" s="56" t="s">
        <v>95</v>
      </c>
      <c r="AG95" s="57">
        <v>54820</v>
      </c>
      <c r="AH95" s="56" t="s">
        <v>191</v>
      </c>
      <c r="AI95" s="56">
        <v>100</v>
      </c>
      <c r="AJ95" s="65">
        <v>0.22500000000000001</v>
      </c>
      <c r="AK95" s="64">
        <v>197.1</v>
      </c>
      <c r="AL95" s="58">
        <v>30969.4</v>
      </c>
      <c r="AM95" s="56" t="s">
        <v>95</v>
      </c>
      <c r="AO95" s="55"/>
      <c r="AP95" s="55"/>
      <c r="AQ95" s="55"/>
      <c r="AR95" s="55"/>
      <c r="AS95" s="55"/>
      <c r="AT95" s="55"/>
      <c r="AU95" s="55"/>
    </row>
    <row r="96" spans="1:47">
      <c r="A96" s="50"/>
      <c r="B96" s="50"/>
      <c r="C96" s="50"/>
      <c r="D96" s="50"/>
      <c r="E96" s="50"/>
      <c r="F96" s="50"/>
      <c r="G96" s="50"/>
      <c r="I96" s="57">
        <v>54848</v>
      </c>
      <c r="J96" s="56" t="s">
        <v>201</v>
      </c>
      <c r="K96" s="56">
        <v>150</v>
      </c>
      <c r="L96" s="65">
        <v>0.39</v>
      </c>
      <c r="M96" s="64">
        <v>512.5</v>
      </c>
      <c r="N96" s="58">
        <v>31470.000000000007</v>
      </c>
      <c r="O96" s="56" t="s">
        <v>68</v>
      </c>
      <c r="Q96" s="55"/>
      <c r="R96" s="55"/>
      <c r="S96" s="55"/>
      <c r="T96" s="55"/>
      <c r="U96" s="55"/>
      <c r="V96" s="55"/>
      <c r="W96" s="55"/>
      <c r="Y96" s="57">
        <v>54424</v>
      </c>
      <c r="Z96" s="56" t="s">
        <v>186</v>
      </c>
      <c r="AA96" s="56">
        <v>177</v>
      </c>
      <c r="AB96" s="65">
        <v>0.37</v>
      </c>
      <c r="AC96" s="64">
        <v>573.70000000000005</v>
      </c>
      <c r="AD96" s="58">
        <v>31178.700000000004</v>
      </c>
      <c r="AE96" s="56" t="s">
        <v>68</v>
      </c>
      <c r="AG96" s="55"/>
      <c r="AH96" s="55"/>
      <c r="AI96" s="55"/>
      <c r="AJ96" s="55"/>
      <c r="AK96" s="55"/>
      <c r="AL96" s="55"/>
      <c r="AM96" s="55"/>
      <c r="AO96" s="55"/>
      <c r="AP96" s="55"/>
      <c r="AQ96" s="55"/>
      <c r="AR96" s="55"/>
      <c r="AS96" s="55"/>
      <c r="AT96" s="55"/>
      <c r="AU96" s="55"/>
    </row>
    <row r="97" spans="1:47">
      <c r="A97" s="50"/>
      <c r="B97" s="50"/>
      <c r="C97" s="50"/>
      <c r="D97" s="50"/>
      <c r="E97" s="50"/>
      <c r="F97" s="50"/>
      <c r="G97" s="50"/>
      <c r="I97" s="57">
        <v>54879</v>
      </c>
      <c r="J97" s="56" t="s">
        <v>202</v>
      </c>
      <c r="K97" s="56">
        <v>125</v>
      </c>
      <c r="L97" s="65">
        <v>0.39</v>
      </c>
      <c r="M97" s="64">
        <v>427.1</v>
      </c>
      <c r="N97" s="58">
        <v>31897.100000000006</v>
      </c>
      <c r="O97" s="56" t="s">
        <v>68</v>
      </c>
      <c r="Q97" s="55"/>
      <c r="R97" s="55"/>
      <c r="S97" s="55"/>
      <c r="T97" s="55"/>
      <c r="U97" s="55"/>
      <c r="V97" s="55"/>
      <c r="W97" s="55"/>
      <c r="Y97" s="57">
        <v>54424</v>
      </c>
      <c r="Z97" s="56" t="s">
        <v>200</v>
      </c>
      <c r="AA97" s="56">
        <v>60</v>
      </c>
      <c r="AB97" s="65">
        <v>0.35</v>
      </c>
      <c r="AC97" s="64">
        <v>184</v>
      </c>
      <c r="AD97" s="58">
        <v>31362.700000000004</v>
      </c>
      <c r="AE97" s="56" t="s">
        <v>68</v>
      </c>
      <c r="AG97" s="55"/>
      <c r="AH97" s="55"/>
      <c r="AI97" s="55"/>
      <c r="AJ97" s="55"/>
      <c r="AK97" s="55"/>
      <c r="AL97" s="55"/>
      <c r="AM97" s="55"/>
      <c r="AO97" s="55"/>
      <c r="AP97" s="55"/>
      <c r="AQ97" s="55"/>
      <c r="AR97" s="55"/>
      <c r="AS97" s="55"/>
      <c r="AT97" s="55"/>
      <c r="AU97" s="55"/>
    </row>
    <row r="98" spans="1:47">
      <c r="A98" s="50"/>
      <c r="B98" s="50"/>
      <c r="C98" s="50"/>
      <c r="D98" s="50"/>
      <c r="E98" s="50"/>
      <c r="F98" s="50"/>
      <c r="G98" s="50"/>
      <c r="I98" s="57">
        <v>55062</v>
      </c>
      <c r="J98" s="56" t="s">
        <v>194</v>
      </c>
      <c r="K98" s="56">
        <v>100</v>
      </c>
      <c r="L98" s="65">
        <v>0.19</v>
      </c>
      <c r="M98" s="64">
        <v>166.4</v>
      </c>
      <c r="N98" s="58">
        <v>32063.500000000007</v>
      </c>
      <c r="O98" s="56" t="s">
        <v>95</v>
      </c>
      <c r="Q98" s="55"/>
      <c r="R98" s="55"/>
      <c r="S98" s="55"/>
      <c r="T98" s="55"/>
      <c r="U98" s="55"/>
      <c r="V98" s="55"/>
      <c r="W98" s="55"/>
      <c r="Y98" s="57">
        <v>54789</v>
      </c>
      <c r="Z98" s="56" t="s">
        <v>189</v>
      </c>
      <c r="AA98" s="56">
        <v>130</v>
      </c>
      <c r="AB98" s="65">
        <v>0.23</v>
      </c>
      <c r="AC98" s="64">
        <v>261.89999999999998</v>
      </c>
      <c r="AD98" s="58">
        <v>31624.600000000006</v>
      </c>
      <c r="AE98" s="56" t="s">
        <v>95</v>
      </c>
      <c r="AG98" s="55"/>
      <c r="AH98" s="55"/>
      <c r="AI98" s="55"/>
      <c r="AJ98" s="55"/>
      <c r="AK98" s="55"/>
      <c r="AL98" s="55"/>
      <c r="AM98" s="55"/>
      <c r="AO98" s="55"/>
      <c r="AP98" s="55"/>
      <c r="AQ98" s="55"/>
      <c r="AR98" s="55"/>
      <c r="AS98" s="55"/>
      <c r="AT98" s="55"/>
      <c r="AU98" s="55"/>
    </row>
    <row r="99" spans="1:47">
      <c r="A99" s="50"/>
      <c r="B99" s="50"/>
      <c r="C99" s="50"/>
      <c r="D99" s="50"/>
      <c r="E99" s="50"/>
      <c r="F99" s="50"/>
      <c r="G99" s="50"/>
      <c r="I99" s="55"/>
      <c r="J99" s="55"/>
      <c r="K99" s="55"/>
      <c r="L99" s="55"/>
      <c r="M99" s="55"/>
      <c r="N99" s="55"/>
      <c r="O99" s="55"/>
      <c r="Q99" s="55"/>
      <c r="R99" s="55"/>
      <c r="S99" s="55"/>
      <c r="T99" s="55"/>
      <c r="U99" s="55"/>
      <c r="V99" s="55"/>
      <c r="W99" s="55"/>
      <c r="Y99" s="57">
        <v>54848</v>
      </c>
      <c r="Z99" s="56" t="s">
        <v>192</v>
      </c>
      <c r="AA99" s="56">
        <v>120</v>
      </c>
      <c r="AB99" s="65">
        <v>0.23</v>
      </c>
      <c r="AC99" s="64">
        <v>241.8</v>
      </c>
      <c r="AD99" s="58">
        <v>31866.400000000005</v>
      </c>
      <c r="AE99" s="56" t="s">
        <v>95</v>
      </c>
      <c r="AG99" s="55"/>
      <c r="AH99" s="55"/>
      <c r="AI99" s="55"/>
      <c r="AJ99" s="55"/>
      <c r="AK99" s="55"/>
      <c r="AL99" s="55"/>
      <c r="AM99" s="55"/>
      <c r="AO99" s="55"/>
      <c r="AP99" s="55"/>
      <c r="AQ99" s="55"/>
      <c r="AR99" s="55"/>
      <c r="AS99" s="55"/>
      <c r="AT99" s="55"/>
      <c r="AU99" s="55"/>
    </row>
    <row r="100" spans="1:47">
      <c r="A100" s="50"/>
      <c r="B100" s="50"/>
      <c r="C100" s="50"/>
      <c r="D100" s="50"/>
      <c r="E100" s="50"/>
      <c r="F100" s="50"/>
      <c r="G100" s="50"/>
      <c r="I100" s="55"/>
      <c r="J100" s="55"/>
      <c r="K100" s="55"/>
      <c r="L100" s="55"/>
      <c r="M100" s="55"/>
      <c r="N100" s="55"/>
      <c r="O100" s="55"/>
      <c r="Q100" s="55"/>
      <c r="R100" s="55"/>
      <c r="S100" s="55"/>
      <c r="T100" s="55"/>
      <c r="U100" s="55"/>
      <c r="V100" s="55"/>
      <c r="W100" s="55"/>
      <c r="Y100" s="57">
        <v>54848</v>
      </c>
      <c r="Z100" s="56" t="s">
        <v>203</v>
      </c>
      <c r="AA100" s="56">
        <v>85</v>
      </c>
      <c r="AB100" s="65">
        <v>0.55000000000000004</v>
      </c>
      <c r="AC100" s="64">
        <v>409.5</v>
      </c>
      <c r="AD100" s="58">
        <v>32275.900000000005</v>
      </c>
      <c r="AE100" s="56" t="s">
        <v>72</v>
      </c>
      <c r="AG100" s="55"/>
      <c r="AH100" s="55"/>
      <c r="AI100" s="55"/>
      <c r="AJ100" s="55"/>
      <c r="AK100" s="55"/>
      <c r="AL100" s="55"/>
      <c r="AM100" s="55"/>
      <c r="AO100" s="55"/>
      <c r="AP100" s="55"/>
      <c r="AQ100" s="55"/>
      <c r="AR100" s="55"/>
      <c r="AS100" s="55"/>
      <c r="AT100" s="55"/>
      <c r="AU100" s="55"/>
    </row>
    <row r="101" spans="1:47">
      <c r="A101" s="50"/>
      <c r="B101" s="50"/>
      <c r="C101" s="50"/>
      <c r="D101" s="50"/>
      <c r="E101" s="50"/>
      <c r="F101" s="50"/>
      <c r="G101" s="50"/>
      <c r="I101" s="55"/>
      <c r="J101" s="55"/>
      <c r="K101" s="55"/>
      <c r="L101" s="55"/>
      <c r="M101" s="55"/>
      <c r="N101" s="55"/>
      <c r="O101" s="55"/>
      <c r="Q101" s="55"/>
      <c r="R101" s="55"/>
      <c r="S101" s="55"/>
      <c r="T101" s="55"/>
      <c r="U101" s="55"/>
      <c r="V101" s="55"/>
      <c r="W101" s="55"/>
      <c r="Y101" s="55"/>
      <c r="Z101" s="55"/>
      <c r="AA101" s="55"/>
      <c r="AB101" s="55"/>
      <c r="AC101" s="55"/>
      <c r="AD101" s="55"/>
      <c r="AE101" s="55"/>
      <c r="AG101" s="55"/>
      <c r="AH101" s="55"/>
      <c r="AI101" s="55"/>
      <c r="AJ101" s="55"/>
      <c r="AK101" s="55"/>
      <c r="AL101" s="55"/>
      <c r="AM101" s="55"/>
      <c r="AO101" s="55"/>
      <c r="AP101" s="55"/>
      <c r="AQ101" s="55"/>
      <c r="AR101" s="55"/>
      <c r="AS101" s="55"/>
      <c r="AT101" s="55"/>
      <c r="AU101" s="55"/>
    </row>
    <row r="103" spans="1:47">
      <c r="A103" s="62" t="s">
        <v>204</v>
      </c>
      <c r="B103" s="59"/>
      <c r="C103" s="59"/>
      <c r="D103" s="59"/>
      <c r="I103" s="26"/>
      <c r="J103" s="26"/>
      <c r="M103" s="26"/>
      <c r="O103" s="26"/>
      <c r="T103" s="26"/>
      <c r="U103" s="26"/>
      <c r="W103" s="26"/>
    </row>
    <row r="104" spans="1:47">
      <c r="A104" s="59" t="s">
        <v>205</v>
      </c>
      <c r="B104" s="59"/>
      <c r="C104" s="59"/>
      <c r="D104" s="59"/>
      <c r="I104" s="26"/>
      <c r="J104" s="26"/>
      <c r="M104" s="26"/>
      <c r="O104" s="26"/>
      <c r="T104" s="26"/>
      <c r="U104" s="26"/>
      <c r="W104" s="26"/>
    </row>
    <row r="105" spans="1:47" ht="45">
      <c r="A105" s="143" t="s">
        <v>206</v>
      </c>
      <c r="B105" s="143" t="s">
        <v>207</v>
      </c>
      <c r="C105" s="143" t="s">
        <v>208</v>
      </c>
      <c r="D105" s="143" t="s">
        <v>209</v>
      </c>
      <c r="I105" s="26"/>
      <c r="J105" s="26"/>
      <c r="M105" s="26"/>
      <c r="O105" s="26"/>
      <c r="T105" s="26"/>
      <c r="U105" s="26"/>
      <c r="W105" s="26"/>
    </row>
    <row r="106" spans="1:47">
      <c r="A106" s="61">
        <v>45108</v>
      </c>
      <c r="B106" s="60" t="s">
        <v>210</v>
      </c>
      <c r="C106" s="60">
        <v>35</v>
      </c>
      <c r="D106" s="60">
        <v>26.25</v>
      </c>
      <c r="I106" s="26"/>
      <c r="J106" s="26"/>
      <c r="M106" s="26"/>
      <c r="O106" s="26"/>
      <c r="T106" s="26"/>
      <c r="U106" s="26"/>
      <c r="W106" s="26"/>
    </row>
    <row r="107" spans="1:47">
      <c r="A107" s="61">
        <v>45474</v>
      </c>
      <c r="B107" s="60" t="s">
        <v>211</v>
      </c>
      <c r="C107" s="60">
        <v>100</v>
      </c>
      <c r="D107" s="60">
        <v>200</v>
      </c>
      <c r="I107" s="26"/>
      <c r="J107" s="26"/>
      <c r="M107" s="26"/>
      <c r="O107" s="26"/>
      <c r="T107" s="26"/>
      <c r="U107" s="26"/>
      <c r="W107" s="26"/>
    </row>
    <row r="108" spans="1:47">
      <c r="A108" s="61">
        <v>48580</v>
      </c>
      <c r="B108" s="60" t="s">
        <v>212</v>
      </c>
      <c r="C108" s="60">
        <v>150</v>
      </c>
      <c r="D108" s="60">
        <v>1200</v>
      </c>
      <c r="I108" s="26"/>
      <c r="J108" s="26"/>
      <c r="M108" s="26"/>
      <c r="O108" s="26"/>
      <c r="T108" s="26"/>
      <c r="U108" s="26"/>
      <c r="W108" s="26"/>
    </row>
    <row r="109" spans="1:47">
      <c r="A109" s="61">
        <v>50771</v>
      </c>
      <c r="B109" s="60" t="s">
        <v>213</v>
      </c>
      <c r="C109" s="60">
        <v>150</v>
      </c>
      <c r="D109" s="60">
        <v>1200</v>
      </c>
      <c r="I109" s="26"/>
      <c r="J109" s="26"/>
      <c r="M109" s="26"/>
      <c r="O109" s="26"/>
      <c r="T109" s="26"/>
      <c r="U109" s="26"/>
      <c r="W109" s="26"/>
    </row>
    <row r="110" spans="1:47">
      <c r="A110" s="61">
        <v>51867</v>
      </c>
      <c r="B110" s="60" t="s">
        <v>214</v>
      </c>
      <c r="C110" s="60">
        <v>150</v>
      </c>
      <c r="D110" s="60">
        <v>1200</v>
      </c>
      <c r="I110" s="26"/>
      <c r="J110" s="26"/>
      <c r="M110" s="26"/>
      <c r="O110" s="26"/>
      <c r="T110" s="26"/>
      <c r="U110" s="26"/>
      <c r="W110" s="26"/>
    </row>
    <row r="111" spans="1:47">
      <c r="A111" s="61">
        <v>53693</v>
      </c>
      <c r="B111" s="60" t="s">
        <v>210</v>
      </c>
      <c r="C111" s="60">
        <v>150</v>
      </c>
      <c r="D111" s="60">
        <v>1200</v>
      </c>
      <c r="I111" s="26"/>
      <c r="J111" s="26"/>
      <c r="M111" s="26"/>
      <c r="O111" s="26"/>
      <c r="T111" s="26"/>
      <c r="U111" s="26"/>
      <c r="W111" s="26"/>
    </row>
    <row r="112" spans="1:47">
      <c r="I112" s="26"/>
      <c r="J112" s="26"/>
      <c r="M112" s="26"/>
      <c r="O112" s="26"/>
      <c r="T112" s="26"/>
      <c r="U112" s="26"/>
      <c r="W112" s="26"/>
    </row>
    <row r="113" spans="1:23">
      <c r="I113" s="26"/>
      <c r="J113" s="26"/>
      <c r="M113" s="26"/>
      <c r="O113" s="26"/>
      <c r="T113" s="26"/>
      <c r="U113" s="26"/>
      <c r="W113" s="26"/>
    </row>
    <row r="114" spans="1:23">
      <c r="I114" s="26"/>
      <c r="J114" s="26"/>
      <c r="M114" s="26"/>
      <c r="O114" s="26"/>
    </row>
    <row r="115" spans="1:23" ht="31.15" customHeight="1">
      <c r="A115" s="26"/>
      <c r="B115" s="163" t="s">
        <v>215</v>
      </c>
      <c r="C115" s="163"/>
      <c r="D115" s="163"/>
      <c r="E115" s="163"/>
      <c r="F115" s="163"/>
      <c r="G115" s="163"/>
      <c r="I115" s="163" t="s">
        <v>216</v>
      </c>
      <c r="J115" s="163"/>
      <c r="K115" s="163"/>
      <c r="L115" s="163"/>
    </row>
    <row r="116" spans="1:23">
      <c r="A116" s="26"/>
      <c r="B116" s="161" t="s">
        <v>17</v>
      </c>
      <c r="C116" s="158" t="s">
        <v>217</v>
      </c>
      <c r="D116" s="158" t="s">
        <v>68</v>
      </c>
      <c r="E116" s="158" t="s">
        <v>95</v>
      </c>
      <c r="F116" s="158" t="s">
        <v>71</v>
      </c>
      <c r="G116" s="158" t="s">
        <v>218</v>
      </c>
      <c r="I116" s="158" t="s">
        <v>68</v>
      </c>
      <c r="J116" s="158" t="s">
        <v>95</v>
      </c>
      <c r="K116" s="158" t="s">
        <v>71</v>
      </c>
      <c r="L116" s="158" t="s">
        <v>218</v>
      </c>
    </row>
    <row r="117" spans="1:23">
      <c r="A117" s="28"/>
      <c r="B117" s="162"/>
      <c r="C117" s="158"/>
      <c r="D117" s="158"/>
      <c r="E117" s="158"/>
      <c r="F117" s="158"/>
      <c r="G117" s="158"/>
      <c r="I117" s="158"/>
      <c r="J117" s="158"/>
      <c r="K117" s="158"/>
      <c r="L117" s="158"/>
    </row>
    <row r="118" spans="1:23" ht="30">
      <c r="B118" s="159" t="s">
        <v>21</v>
      </c>
      <c r="C118" s="96" t="s">
        <v>219</v>
      </c>
      <c r="D118" s="92">
        <f>SUMIFS('Raw data'!$P:$P,'Raw data'!$A:$A,$B$118,'Raw data'!$C:$C,D$116,'Raw data'!$B:$B,"*MW*")</f>
        <v>1418.3</v>
      </c>
      <c r="E118" s="92">
        <f>SUMIFS('Raw data'!$P:$P,'Raw data'!$A:$A,$B$118,'Raw data'!$C:$C,"*solar*",'Raw data'!$B:$B,"*MW*")</f>
        <v>1587</v>
      </c>
      <c r="F118" s="92">
        <f>SUMIFS('Raw data'!$P:$P,'Raw data'!$A:$A,$B$118,'Raw data'!$C:$C,F$116,'Raw data'!$B:$B,"*MW*")</f>
        <v>473.4</v>
      </c>
      <c r="G118" s="92">
        <f>SUM(D118:F118)</f>
        <v>3478.7000000000003</v>
      </c>
      <c r="I118" s="92">
        <f>SUMIFS('Raw data'!$AE:$AE,'Raw data'!$A:$A,$B$118,'Raw data'!$C:$C,I$116,'Raw data'!$B:$B,"*MW*")</f>
        <v>2879.7</v>
      </c>
      <c r="J118" s="92">
        <f>SUMIFS('Raw data'!$AE:$AE,'Raw data'!$A:$A,$B$118,'Raw data'!$C:$C,"*solar*",'Raw data'!$B:$B,"*MW*")</f>
        <v>3015</v>
      </c>
      <c r="K118" s="92">
        <f>SUMIFS('Raw data'!$AE:$AE,'Raw data'!$A:$A,$B$118,'Raw data'!$C:$C,K$116,'Raw data'!$B:$B,"*MW*")</f>
        <v>704.4</v>
      </c>
      <c r="L118" s="92">
        <f t="shared" ref="L118:L129" si="0">SUM(I118:K118)</f>
        <v>6599.0999999999995</v>
      </c>
    </row>
    <row r="119" spans="1:23" ht="45">
      <c r="B119" s="160"/>
      <c r="C119" s="97" t="s">
        <v>220</v>
      </c>
      <c r="D119" s="93">
        <f>SUMIFS('Raw data'!$P:$P,'Raw data'!$A:$A,$B$118,'Raw data'!$C:$C,D$116,'Raw data'!$B:$B,"*GWh*")</f>
        <v>8305.59242064516</v>
      </c>
      <c r="E119" s="93">
        <f>SUMIFS('Raw data'!$P:$P,'Raw data'!$A:$A,$B$118,'Raw data'!$C:$C,"*solar*",'Raw data'!$B:$B,"*GWh*")</f>
        <v>3041.4179282795699</v>
      </c>
      <c r="F119" s="93">
        <f>SUMIFS('Raw data'!$P:$P,'Raw data'!$A:$A,$B$118,'Raw data'!$C:$C,F$116,'Raw data'!$B:$B,"*GWh*")</f>
        <v>11721.482870000007</v>
      </c>
      <c r="G119" s="93">
        <f t="shared" ref="G119:G129" si="1">SUM(D119:F119)</f>
        <v>23068.493218924737</v>
      </c>
      <c r="I119" s="93">
        <f>SUMIFS('Raw data'!$AE:$AE,'Raw data'!$A:$A,$B$118,'Raw data'!$C:$C,I$116,'Raw data'!$B:$B,"*GWh*")</f>
        <v>13526.444114838714</v>
      </c>
      <c r="J119" s="93">
        <f>SUMIFS('Raw data'!$AE:$AE,'Raw data'!$A:$A,$B$118,'Raw data'!$C:$C,"*solar*",'Raw data'!$B:$B,"*GWh*")</f>
        <v>5394.2547036559145</v>
      </c>
      <c r="K119" s="93">
        <f>SUMIFS('Raw data'!$AE:$AE,'Raw data'!$A:$A,$B$118,'Raw data'!$C:$C,K$116,'Raw data'!$B:$B,"*GWh*")</f>
        <v>13581.53595</v>
      </c>
      <c r="L119" s="93">
        <f t="shared" si="0"/>
        <v>32502.234768494629</v>
      </c>
    </row>
    <row r="120" spans="1:23" ht="30">
      <c r="B120" s="159" t="s">
        <v>24</v>
      </c>
      <c r="C120" s="96" t="s">
        <v>219</v>
      </c>
      <c r="D120" s="92">
        <f>SUMIFS('Raw data'!$P:$P,'Raw data'!$A:$A,$B$120,'Raw data'!$C:$C,D$116,'Raw data'!$B:$B,"*MW*")</f>
        <v>2306.3000000000002</v>
      </c>
      <c r="E120" s="92">
        <f>SUMIFS('Raw data'!$P:$P,'Raw data'!$A:$A,$B$120,'Raw data'!$C:$C,"*solar*",'Raw data'!$B:$B,"*MW*")</f>
        <v>2028</v>
      </c>
      <c r="F120" s="92">
        <f>SUMIFS('Raw data'!$P:$P,'Raw data'!$A:$A,$B$120,'Raw data'!$C:$C,F$116,'Raw data'!$B:$B,"*MW*")</f>
        <v>854.4</v>
      </c>
      <c r="G120" s="92">
        <f t="shared" si="1"/>
        <v>5188.7</v>
      </c>
      <c r="I120" s="92">
        <f>SUMIFS('Raw data'!$AE:$AE,'Raw data'!$A:$A,$B$120,'Raw data'!$C:$C,I$116,'Raw data'!$B:$B,"*MW*")</f>
        <v>4003.3</v>
      </c>
      <c r="J120" s="92">
        <f>SUMIFS('Raw data'!$AE:$AE,'Raw data'!$A:$A,$B$120,'Raw data'!$C:$C,"*solar*",'Raw data'!$B:$B,"*MW*")</f>
        <v>3476</v>
      </c>
      <c r="K120" s="92">
        <f>SUMIFS('Raw data'!$AE:$AE,'Raw data'!$A:$A,$B$120,'Raw data'!$C:$C,K$116,'Raw data'!$B:$B,"*MW*")</f>
        <v>1204.4000000000001</v>
      </c>
      <c r="L120" s="92">
        <f t="shared" si="0"/>
        <v>8683.7000000000007</v>
      </c>
    </row>
    <row r="121" spans="1:23" ht="45">
      <c r="B121" s="160"/>
      <c r="C121" s="97" t="s">
        <v>220</v>
      </c>
      <c r="D121" s="93">
        <f>SUMIFS('Raw data'!$P:$P,'Raw data'!$A:$A,$B$120,'Raw data'!$C:$C,D$116,'Raw data'!$B:$B,"*GWh*")</f>
        <v>11591.762545698926</v>
      </c>
      <c r="E121" s="93">
        <f>SUMIFS('Raw data'!$P:$P,'Raw data'!$A:$A,$B$120,'Raw data'!$C:$C,"*solar*",'Raw data'!$B:$B,"*GWh*")</f>
        <v>3738.7702831182796</v>
      </c>
      <c r="F121" s="93">
        <f>SUMIFS('Raw data'!$P:$P,'Raw data'!$A:$A,$B$120,'Raw data'!$C:$C,F$116,'Raw data'!$B:$B,"*GWh*")</f>
        <v>14792.036420000009</v>
      </c>
      <c r="G121" s="93">
        <f t="shared" si="1"/>
        <v>30122.569248817214</v>
      </c>
      <c r="I121" s="93">
        <f>SUMIFS('Raw data'!$AE:$AE,'Raw data'!$A:$A,$B$120,'Raw data'!$C:$C,I$116,'Raw data'!$B:$B,"*GWh*")</f>
        <v>16985.208962580647</v>
      </c>
      <c r="J121" s="93">
        <f>SUMIFS('Raw data'!$AE:$AE,'Raw data'!$A:$A,$B$120,'Raw data'!$C:$C,"*solar*",'Raw data'!$B:$B,"*GWh*")</f>
        <v>5973.7952688172027</v>
      </c>
      <c r="K121" s="93">
        <f>SUMIFS('Raw data'!$AE:$AE,'Raw data'!$A:$A,$B$120,'Raw data'!$C:$C,K$116,'Raw data'!$B:$B,"*GWh*")</f>
        <v>17610.340765483863</v>
      </c>
      <c r="L121" s="93">
        <f t="shared" si="0"/>
        <v>40569.344996881715</v>
      </c>
    </row>
    <row r="122" spans="1:23" ht="30">
      <c r="B122" s="159" t="s">
        <v>25</v>
      </c>
      <c r="C122" s="96" t="s">
        <v>219</v>
      </c>
      <c r="D122" s="92">
        <f>SUMIFS('Raw data'!$P:$P,'Raw data'!$A:$A,$B$122,'Raw data'!$C:$C,D$116,'Raw data'!$B:$B,"*MW*")</f>
        <v>2096.3000000000002</v>
      </c>
      <c r="E122" s="92">
        <f>SUMIFS('Raw data'!$P:$P,'Raw data'!$A:$A,$B$122,'Raw data'!$C:$C,"*solar*",'Raw data'!$B:$B,"*MW*")</f>
        <v>1732</v>
      </c>
      <c r="F122" s="92">
        <f>SUMIFS('Raw data'!$P:$P,'Raw data'!$A:$A,$B$122,'Raw data'!$C:$C,F$116,'Raw data'!$B:$B,"*MW*")</f>
        <v>854.4</v>
      </c>
      <c r="G122" s="92">
        <f t="shared" si="1"/>
        <v>4682.7</v>
      </c>
      <c r="I122" s="92">
        <f>SUMIFS('Raw data'!$AE:$AE,'Raw data'!$A:$A,$B$122,'Raw data'!$C:$C,I$116,'Raw data'!$B:$B,"*MW*")</f>
        <v>3389.7000000000003</v>
      </c>
      <c r="J122" s="92">
        <f>SUMIFS('Raw data'!$AE:$AE,'Raw data'!$A:$A,$B$122,'Raw data'!$C:$C,"*solar*",'Raw data'!$B:$B,"*MW*")</f>
        <v>3391</v>
      </c>
      <c r="K122" s="92">
        <f>SUMIFS('Raw data'!$AE:$AE,'Raw data'!$A:$A,$B$122,'Raw data'!$C:$C,K$116,'Raw data'!$B:$B,"*MW*")</f>
        <v>1204.4000000000001</v>
      </c>
      <c r="L122" s="92">
        <f t="shared" si="0"/>
        <v>7985.1</v>
      </c>
    </row>
    <row r="123" spans="1:23" ht="45">
      <c r="B123" s="160" t="s">
        <v>27</v>
      </c>
      <c r="C123" s="97" t="s">
        <v>220</v>
      </c>
      <c r="D123" s="93">
        <f>SUMIFS('Raw data'!$P:$P,'Raw data'!$A:$A,$B$122,'Raw data'!$C:$C,D$116,'Raw data'!$B:$B,"*GWh*")</f>
        <v>10092.818984301077</v>
      </c>
      <c r="E123" s="93">
        <f>SUMIFS('Raw data'!$P:$P,'Raw data'!$A:$A,$B$122,'Raw data'!$C:$C,"*solar*",'Raw data'!$B:$B,"*GWh*")</f>
        <v>3289.4314045161286</v>
      </c>
      <c r="F123" s="93">
        <f>SUMIFS('Raw data'!$P:$P,'Raw data'!$A:$A,$B$122,'Raw data'!$C:$C,F$116,'Raw data'!$B:$B,"*GWh*")</f>
        <v>14792.036420000009</v>
      </c>
      <c r="G123" s="93">
        <f t="shared" si="1"/>
        <v>28174.286808817214</v>
      </c>
      <c r="I123" s="93">
        <f>SUMIFS('Raw data'!$AE:$AE,'Raw data'!$A:$A,$B$122,'Raw data'!$C:$C,I$116,'Raw data'!$B:$B,"*GWh*")</f>
        <v>14805.830033548385</v>
      </c>
      <c r="J123" s="93">
        <f>SUMIFS('Raw data'!$AE:$AE,'Raw data'!$A:$A,$B$122,'Raw data'!$C:$C,"*solar*",'Raw data'!$B:$B,"*GWh*")</f>
        <v>5964.8066321505385</v>
      </c>
      <c r="K123" s="93">
        <f>SUMIFS('Raw data'!$AE:$AE,'Raw data'!$A:$A,$B$122,'Raw data'!$C:$C,K$116,'Raw data'!$B:$B,"*GWh*")</f>
        <v>17610.936669032257</v>
      </c>
      <c r="L123" s="93">
        <f t="shared" si="0"/>
        <v>38381.573334731176</v>
      </c>
    </row>
    <row r="124" spans="1:23" ht="30">
      <c r="B124" s="159" t="s">
        <v>29</v>
      </c>
      <c r="C124" s="96" t="s">
        <v>219</v>
      </c>
      <c r="D124" s="92">
        <f>SUMIFS('Raw data'!$P:$P,'Raw data'!$A:$A,$B$124,'Raw data'!$C:$C,D$116,'Raw data'!$B:$B,"*MW*")</f>
        <v>2246.3000000000002</v>
      </c>
      <c r="E124" s="92">
        <f>SUMIFS('Raw data'!$P:$P,'Raw data'!$A:$A,$B$124,'Raw data'!$C:$C,"*solar*",'Raw data'!$B:$B,"*MW*")</f>
        <v>1844</v>
      </c>
      <c r="F124" s="92">
        <f>SUMIFS('Raw data'!$P:$P,'Raw data'!$A:$A,$B$124,'Raw data'!$C:$C,F$116,'Raw data'!$B:$B,"*MW*")</f>
        <v>854.4</v>
      </c>
      <c r="G124" s="92">
        <f t="shared" si="1"/>
        <v>4944.7</v>
      </c>
      <c r="I124" s="92">
        <f>SUMIFS('Raw data'!$AE:$AE,'Raw data'!$A:$A,$B$124,'Raw data'!$C:$C,I$116,'Raw data'!$B:$B,"*MW*")</f>
        <v>3716.7000000000003</v>
      </c>
      <c r="J124" s="92">
        <f>SUMIFS('Raw data'!$AE:$AE,'Raw data'!$A:$A,$B$124,'Raw data'!$C:$C,"*solar*",'Raw data'!$B:$B,"*MW*")</f>
        <v>3376</v>
      </c>
      <c r="K124" s="92">
        <f>SUMIFS('Raw data'!$AE:$AE,'Raw data'!$A:$A,$B$124,'Raw data'!$C:$C,K$116,'Raw data'!$B:$B,"*MW*")</f>
        <v>1204.4000000000001</v>
      </c>
      <c r="L124" s="92">
        <f t="shared" si="0"/>
        <v>8297.1</v>
      </c>
    </row>
    <row r="125" spans="1:23" ht="45">
      <c r="B125" s="160" t="s">
        <v>31</v>
      </c>
      <c r="C125" s="97" t="s">
        <v>220</v>
      </c>
      <c r="D125" s="93">
        <f>SUMIFS('Raw data'!$P:$P,'Raw data'!$A:$A,$B$124,'Raw data'!$C:$C,D$116,'Raw data'!$B:$B,"*GWh*")</f>
        <v>11073.220942258065</v>
      </c>
      <c r="E125" s="93">
        <f>SUMIFS('Raw data'!$P:$P,'Raw data'!$A:$A,$B$124,'Raw data'!$C:$C,"*solar*",'Raw data'!$B:$B,"*GWh*")</f>
        <v>3501.1246863440856</v>
      </c>
      <c r="F125" s="93">
        <f>SUMIFS('Raw data'!$P:$P,'Raw data'!$A:$A,$B$124,'Raw data'!$C:$C,F$116,'Raw data'!$B:$B,"*GWh*")</f>
        <v>14792.036420000009</v>
      </c>
      <c r="G125" s="93">
        <f t="shared" si="1"/>
        <v>29366.382048602158</v>
      </c>
      <c r="I125" s="93">
        <f>SUMIFS('Raw data'!$AE:$AE,'Raw data'!$A:$A,$B$124,'Raw data'!$C:$C,I$116,'Raw data'!$B:$B,"*GWh*")</f>
        <v>16313.630499247307</v>
      </c>
      <c r="J125" s="93">
        <f>SUMIFS('Raw data'!$AE:$AE,'Raw data'!$A:$A,$B$124,'Raw data'!$C:$C,"*solar*",'Raw data'!$B:$B,"*GWh*")</f>
        <v>5955.3209339784944</v>
      </c>
      <c r="K125" s="93">
        <f>SUMIFS('Raw data'!$AE:$AE,'Raw data'!$A:$A,$B$124,'Raw data'!$C:$C,K$116,'Raw data'!$B:$B,"*GWh*")</f>
        <v>17610.207930967736</v>
      </c>
      <c r="L125" s="93">
        <f t="shared" si="0"/>
        <v>39879.159364193532</v>
      </c>
    </row>
    <row r="126" spans="1:23" ht="30">
      <c r="B126" s="159" t="s">
        <v>27</v>
      </c>
      <c r="C126" s="96" t="s">
        <v>219</v>
      </c>
      <c r="D126" s="92">
        <f>SUMIFS('Raw data'!$P:$P,'Raw data'!$A:$A,$B$126,'Raw data'!$C:$C,D$116,'Raw data'!$B:$B,"*MW*")</f>
        <v>2381.3000000000002</v>
      </c>
      <c r="E126" s="92">
        <f>SUMIFS('Raw data'!$P:$P,'Raw data'!$A:$A,$B$126,'Raw data'!$C:$C,"*solar*",'Raw data'!$B:$B,"*MW*")</f>
        <v>2004</v>
      </c>
      <c r="F126" s="92">
        <f>SUMIFS('Raw data'!$P:$P,'Raw data'!$A:$A,$B$126,'Raw data'!$C:$C,F$116,'Raw data'!$B:$B,"*MW*")</f>
        <v>854.4</v>
      </c>
      <c r="G126" s="92">
        <f t="shared" si="1"/>
        <v>5239.7</v>
      </c>
      <c r="I126" s="92">
        <f>SUMIFS('Raw data'!$AE:$AE,'Raw data'!$A:$A,$B$126,'Raw data'!$C:$C,I$116,'Raw data'!$B:$B,"*MW*")</f>
        <v>3941.7000000000003</v>
      </c>
      <c r="J126" s="92">
        <f>SUMIFS('Raw data'!$AE:$AE,'Raw data'!$A:$A,$B$126,'Raw data'!$C:$C,"*solar*",'Raw data'!$B:$B,"*MW*")</f>
        <v>3456</v>
      </c>
      <c r="K126" s="92">
        <f>SUMIFS('Raw data'!$AE:$AE,'Raw data'!$A:$A,$B$126,'Raw data'!$C:$C,K$116,'Raw data'!$B:$B,"*MW*")</f>
        <v>1204.4000000000001</v>
      </c>
      <c r="L126" s="92">
        <f t="shared" si="0"/>
        <v>8602.1</v>
      </c>
    </row>
    <row r="127" spans="1:23" ht="45">
      <c r="B127" s="165"/>
      <c r="C127" s="97" t="s">
        <v>220</v>
      </c>
      <c r="D127" s="93">
        <f>SUMIFS('Raw data'!$P:$P,'Raw data'!$A:$A,$B$126,'Raw data'!$C:$C,D$116,'Raw data'!$B:$B,"*GWh*")</f>
        <v>11527.03</v>
      </c>
      <c r="E127" s="93">
        <f>SUMIFS('Raw data'!$P:$P,'Raw data'!$A:$A,$B$126,'Raw data'!$C:$C,"*solar*",'Raw data'!$B:$B,"*GWh*")</f>
        <v>3746.8209999999999</v>
      </c>
      <c r="F127" s="93">
        <f>SUMIFS('Raw data'!$P:$P,'Raw data'!$A:$A,$B$126,'Raw data'!$C:$C,F$116,'Raw data'!$B:$B,"*GWh*")</f>
        <v>14792.04</v>
      </c>
      <c r="G127" s="93">
        <f t="shared" si="1"/>
        <v>30065.891000000003</v>
      </c>
      <c r="I127" s="93">
        <f>SUMIFS('Raw data'!$AE:$AE,'Raw data'!$A:$A,$B$126,'Raw data'!$C:$C,I$116,'Raw data'!$B:$B,"*GWh*")</f>
        <v>16831.349999999999</v>
      </c>
      <c r="J127" s="93">
        <f>SUMIFS('Raw data'!$AE:$AE,'Raw data'!$A:$A,$B$126,'Raw data'!$C:$C,"*solar*",'Raw data'!$B:$B,"*GWh*")</f>
        <v>6044.4210000000003</v>
      </c>
      <c r="K127" s="93">
        <f>SUMIFS('Raw data'!$AE:$AE,'Raw data'!$A:$A,$B$126,'Raw data'!$C:$C,K$116,'Raw data'!$B:$B,"*GWh*")</f>
        <v>17610.47</v>
      </c>
      <c r="L127" s="93">
        <f t="shared" si="0"/>
        <v>40486.241000000002</v>
      </c>
    </row>
    <row r="128" spans="1:23" ht="30">
      <c r="B128" s="159" t="s">
        <v>31</v>
      </c>
      <c r="C128" s="96" t="s">
        <v>219</v>
      </c>
      <c r="D128" s="92">
        <f>SUMIFS('Raw data'!$P:$P,'Raw data'!$A:$A,$B$128,'Raw data'!$C:$C,D$116,'Raw data'!$B:$B,"*MW*")</f>
        <v>1665.3</v>
      </c>
      <c r="E128" s="92">
        <f>SUMIFS('Raw data'!$P:$P,'Raw data'!$A:$A,$B$128,'Raw data'!$C:$C,"*solar*",'Raw data'!$B:$B,"*MW*")</f>
        <v>1724</v>
      </c>
      <c r="F128" s="92">
        <f>SUMIFS('Raw data'!$P:$P,'Raw data'!$A:$A,$B$128,'Raw data'!$C:$C,F$116,'Raw data'!$B:$B,"*MW*")</f>
        <v>619.4</v>
      </c>
      <c r="G128" s="92">
        <f t="shared" si="1"/>
        <v>4008.7000000000003</v>
      </c>
      <c r="I128" s="92">
        <f>SUMIFS('Raw data'!$AE:$AE,'Raw data'!$A:$A,$B$128,'Raw data'!$C:$C,I$116,'Raw data'!$B:$B,"*MW*")</f>
        <v>3466.7000000000003</v>
      </c>
      <c r="J128" s="92">
        <f>SUMIFS('Raw data'!$AE:$AE,'Raw data'!$A:$A,$B$128,'Raw data'!$C:$C,"*solar*",'Raw data'!$B:$B,"*MW*")</f>
        <v>3141</v>
      </c>
      <c r="K128" s="92">
        <f>SUMIFS('Raw data'!$AE:$AE,'Raw data'!$A:$A,$B$128,'Raw data'!$C:$C,K$116,'Raw data'!$B:$B,"*MW*")</f>
        <v>904.4</v>
      </c>
      <c r="L128" s="92">
        <f t="shared" si="0"/>
        <v>7512.1</v>
      </c>
    </row>
    <row r="129" spans="1:12" ht="45">
      <c r="B129" s="165"/>
      <c r="C129" s="97" t="s">
        <v>220</v>
      </c>
      <c r="D129" s="93">
        <f>SUMIFS('Raw data'!$P:$P,'Raw data'!$A:$A,$B$128,'Raw data'!$C:$C,D$116,'Raw data'!$B:$B,"*GWh*")</f>
        <v>9162.9169882795704</v>
      </c>
      <c r="E129" s="93">
        <f>SUMIFS('Raw data'!$P:$P,'Raw data'!$A:$A,$B$128,'Raw data'!$C:$C,"*solar*",'Raw data'!$B:$B,"*GWh*")</f>
        <v>3294.7439346236565</v>
      </c>
      <c r="F129" s="93">
        <f>SUMIFS('Raw data'!$P:$P,'Raw data'!$A:$A,$B$128,'Raw data'!$C:$C,F$116,'Raw data'!$B:$B,"*GWh*")</f>
        <v>12898.125100000008</v>
      </c>
      <c r="G129" s="93">
        <f t="shared" si="1"/>
        <v>25355.786022903238</v>
      </c>
      <c r="I129" s="93">
        <f>SUMIFS('Raw data'!$AE:$AE,'Raw data'!$A:$A,$B$128,'Raw data'!$C:$C,I$116,'Raw data'!$B:$B,"*GWh*")</f>
        <v>15404.849252258064</v>
      </c>
      <c r="J129" s="93">
        <f>SUMIFS('Raw data'!$AE:$AE,'Raw data'!$A:$A,$B$128,'Raw data'!$C:$C,"*solar*",'Raw data'!$B:$B,"*GWh*")</f>
        <v>5546.6593137634418</v>
      </c>
      <c r="K129" s="93">
        <f>SUMIFS('Raw data'!$AE:$AE,'Raw data'!$A:$A,$B$128,'Raw data'!$C:$C,K$116,'Raw data'!$B:$B,"*GWh*")</f>
        <v>15192.578989892469</v>
      </c>
      <c r="L129" s="93">
        <f t="shared" si="0"/>
        <v>36144.087555913975</v>
      </c>
    </row>
    <row r="139" spans="1:12">
      <c r="A139" s="164"/>
      <c r="B139" s="164"/>
      <c r="C139" s="164"/>
      <c r="D139" s="164"/>
      <c r="E139" s="164"/>
      <c r="F139" s="164"/>
      <c r="G139" s="164"/>
      <c r="H139" s="166"/>
    </row>
    <row r="140" spans="1:12">
      <c r="A140" s="88"/>
      <c r="B140" s="88"/>
      <c r="C140" s="164"/>
      <c r="D140" s="164"/>
      <c r="E140" s="164"/>
      <c r="F140" s="164"/>
      <c r="G140" s="164"/>
      <c r="H140" s="166"/>
    </row>
    <row r="141" spans="1:12">
      <c r="A141" s="91"/>
      <c r="B141" s="91"/>
      <c r="C141" s="89"/>
      <c r="D141" s="89"/>
      <c r="E141" s="89"/>
      <c r="F141" s="89"/>
      <c r="G141" s="89"/>
    </row>
    <row r="142" spans="1:12">
      <c r="A142" s="91"/>
      <c r="B142" s="91"/>
      <c r="C142" s="89"/>
      <c r="D142" s="90"/>
      <c r="E142" s="90"/>
      <c r="F142" s="90"/>
      <c r="G142" s="90"/>
    </row>
    <row r="143" spans="1:12">
      <c r="A143" s="91"/>
      <c r="B143" s="91"/>
      <c r="C143" s="89"/>
      <c r="D143" s="90"/>
      <c r="E143" s="90"/>
      <c r="F143" s="90"/>
      <c r="G143" s="90"/>
    </row>
    <row r="144" spans="1:12">
      <c r="A144" s="91"/>
      <c r="B144" s="91"/>
      <c r="C144" s="89"/>
      <c r="D144" s="89"/>
      <c r="E144" s="89"/>
      <c r="F144" s="89"/>
      <c r="G144" s="89"/>
    </row>
    <row r="145" spans="1:7">
      <c r="A145" s="91"/>
      <c r="B145" s="91"/>
      <c r="C145" s="89"/>
      <c r="D145" s="90"/>
      <c r="E145" s="90"/>
      <c r="F145" s="90"/>
      <c r="G145" s="90"/>
    </row>
    <row r="146" spans="1:7">
      <c r="A146" s="91"/>
      <c r="B146" s="91"/>
      <c r="C146" s="89"/>
      <c r="D146" s="90"/>
      <c r="E146" s="90"/>
      <c r="F146" s="90"/>
      <c r="G146" s="90"/>
    </row>
    <row r="147" spans="1:7">
      <c r="A147" s="91"/>
      <c r="B147" s="91"/>
      <c r="C147" s="89"/>
      <c r="D147" s="89"/>
      <c r="E147" s="89"/>
      <c r="F147" s="89"/>
      <c r="G147" s="89"/>
    </row>
    <row r="148" spans="1:7">
      <c r="A148" s="91"/>
      <c r="B148" s="91"/>
      <c r="C148" s="89"/>
      <c r="D148" s="90"/>
      <c r="E148" s="90"/>
      <c r="F148" s="90"/>
      <c r="G148" s="90"/>
    </row>
    <row r="149" spans="1:7">
      <c r="A149" s="91"/>
      <c r="B149" s="91"/>
      <c r="C149" s="89"/>
      <c r="D149" s="90"/>
      <c r="E149" s="90"/>
      <c r="F149" s="90"/>
      <c r="G149" s="90"/>
    </row>
    <row r="150" spans="1:7">
      <c r="A150" s="91"/>
      <c r="B150" s="91"/>
      <c r="C150" s="89"/>
      <c r="D150" s="89"/>
      <c r="E150" s="89"/>
      <c r="F150" s="89"/>
      <c r="G150" s="89"/>
    </row>
    <row r="151" spans="1:7">
      <c r="A151" s="91"/>
      <c r="B151" s="91"/>
      <c r="C151" s="89"/>
      <c r="D151" s="90"/>
      <c r="E151" s="90"/>
      <c r="F151" s="90"/>
      <c r="G151" s="90"/>
    </row>
    <row r="152" spans="1:7">
      <c r="A152" s="91"/>
      <c r="B152" s="91"/>
      <c r="C152" s="89"/>
      <c r="D152" s="90"/>
      <c r="E152" s="90"/>
      <c r="F152" s="90"/>
      <c r="G152" s="90"/>
    </row>
    <row r="153" spans="1:7">
      <c r="A153" s="91"/>
      <c r="B153" s="91"/>
      <c r="C153" s="89"/>
      <c r="D153" s="89"/>
      <c r="E153" s="89"/>
      <c r="F153" s="89"/>
      <c r="G153" s="89"/>
    </row>
    <row r="154" spans="1:7">
      <c r="A154" s="91"/>
      <c r="B154" s="91"/>
      <c r="C154" s="89"/>
      <c r="D154" s="90"/>
      <c r="E154" s="90"/>
      <c r="F154" s="90"/>
      <c r="G154" s="90"/>
    </row>
    <row r="155" spans="1:7">
      <c r="A155" s="91"/>
      <c r="B155" s="91"/>
      <c r="C155" s="89"/>
      <c r="D155" s="90"/>
      <c r="E155" s="90"/>
      <c r="F155" s="90"/>
      <c r="G155" s="90"/>
    </row>
    <row r="156" spans="1:7">
      <c r="A156" s="91"/>
      <c r="B156" s="91"/>
      <c r="C156" s="89"/>
      <c r="D156" s="89"/>
      <c r="E156" s="89"/>
      <c r="F156" s="89"/>
      <c r="G156" s="89"/>
    </row>
    <row r="157" spans="1:7">
      <c r="A157" s="91"/>
      <c r="B157" s="91"/>
      <c r="C157" s="89"/>
      <c r="D157" s="90"/>
      <c r="E157" s="90"/>
      <c r="F157" s="90"/>
      <c r="G157" s="90"/>
    </row>
    <row r="158" spans="1:7">
      <c r="A158" s="91"/>
      <c r="B158" s="91"/>
      <c r="C158" s="89"/>
      <c r="D158" s="90"/>
      <c r="E158" s="90"/>
      <c r="F158" s="90"/>
      <c r="G158" s="90"/>
    </row>
    <row r="159" spans="1:7">
      <c r="A159" s="91"/>
      <c r="B159" s="91"/>
      <c r="C159" s="89"/>
      <c r="D159" s="89"/>
      <c r="E159" s="89"/>
      <c r="F159" s="89"/>
      <c r="G159" s="89"/>
    </row>
    <row r="160" spans="1:7">
      <c r="A160" s="91"/>
      <c r="B160" s="91"/>
      <c r="C160" s="89"/>
      <c r="D160" s="90"/>
      <c r="E160" s="90"/>
      <c r="F160" s="90"/>
      <c r="G160" s="90"/>
    </row>
    <row r="161" spans="1:7">
      <c r="A161" s="91"/>
      <c r="B161" s="91"/>
      <c r="C161" s="89"/>
      <c r="D161" s="90"/>
      <c r="E161" s="90"/>
      <c r="F161" s="90"/>
      <c r="G161" s="90"/>
    </row>
  </sheetData>
  <mergeCells count="25">
    <mergeCell ref="B115:G115"/>
    <mergeCell ref="I115:L115"/>
    <mergeCell ref="A139:B139"/>
    <mergeCell ref="C139:C140"/>
    <mergeCell ref="D139:D140"/>
    <mergeCell ref="E139:E140"/>
    <mergeCell ref="F139:F140"/>
    <mergeCell ref="H139:H140"/>
    <mergeCell ref="C116:C117"/>
    <mergeCell ref="D116:D117"/>
    <mergeCell ref="E116:E117"/>
    <mergeCell ref="F116:F117"/>
    <mergeCell ref="G139:G140"/>
    <mergeCell ref="B126:B127"/>
    <mergeCell ref="B128:B129"/>
    <mergeCell ref="G116:G117"/>
    <mergeCell ref="L116:L117"/>
    <mergeCell ref="B118:B119"/>
    <mergeCell ref="B120:B121"/>
    <mergeCell ref="B122:B123"/>
    <mergeCell ref="B124:B125"/>
    <mergeCell ref="I116:I117"/>
    <mergeCell ref="J116:J117"/>
    <mergeCell ref="K116:K117"/>
    <mergeCell ref="B116:B11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4D077-7955-48DE-AE19-3DD811C6195B}">
  <sheetPr>
    <tabColor theme="8" tint="0.79998168889431442"/>
  </sheetPr>
  <dimension ref="A1:AT280"/>
  <sheetViews>
    <sheetView workbookViewId="0"/>
  </sheetViews>
  <sheetFormatPr defaultColWidth="8.7109375" defaultRowHeight="15"/>
  <cols>
    <col min="4" max="4" width="16.42578125" customWidth="1"/>
    <col min="5" max="16" width="12.85546875" customWidth="1"/>
    <col min="17" max="17" width="12.7109375" bestFit="1" customWidth="1"/>
    <col min="18" max="19" width="11.140625" customWidth="1"/>
    <col min="20" max="20" width="10.140625" customWidth="1"/>
    <col min="21" max="33" width="14.140625" customWidth="1"/>
    <col min="36" max="42" width="12.42578125" customWidth="1"/>
    <col min="44" max="44" width="17.42578125" customWidth="1"/>
  </cols>
  <sheetData>
    <row r="1" spans="1:46">
      <c r="A1" s="72" t="s">
        <v>221</v>
      </c>
    </row>
    <row r="3" spans="1:46">
      <c r="A3" t="s">
        <v>2</v>
      </c>
    </row>
    <row r="4" spans="1:46">
      <c r="A4" t="s">
        <v>222</v>
      </c>
    </row>
    <row r="5" spans="1:46">
      <c r="A5" t="s">
        <v>223</v>
      </c>
    </row>
    <row r="6" spans="1:46">
      <c r="A6" t="s">
        <v>224</v>
      </c>
    </row>
    <row r="7" spans="1:46">
      <c r="A7" t="s">
        <v>225</v>
      </c>
    </row>
    <row r="8" spans="1:46">
      <c r="A8" s="104" t="s">
        <v>226</v>
      </c>
    </row>
    <row r="9" spans="1:46">
      <c r="A9" s="104" t="s">
        <v>227</v>
      </c>
    </row>
    <row r="11" spans="1:46">
      <c r="D11" s="4" t="s">
        <v>60</v>
      </c>
      <c r="E11">
        <v>2023</v>
      </c>
      <c r="F11">
        <f t="shared" ref="F11:AF11" si="0">E11+1</f>
        <v>2024</v>
      </c>
      <c r="G11">
        <f t="shared" si="0"/>
        <v>2025</v>
      </c>
      <c r="H11">
        <f t="shared" si="0"/>
        <v>2026</v>
      </c>
      <c r="I11">
        <f t="shared" si="0"/>
        <v>2027</v>
      </c>
      <c r="J11">
        <f t="shared" si="0"/>
        <v>2028</v>
      </c>
      <c r="K11">
        <f t="shared" si="0"/>
        <v>2029</v>
      </c>
      <c r="L11">
        <f t="shared" si="0"/>
        <v>2030</v>
      </c>
      <c r="M11">
        <f t="shared" si="0"/>
        <v>2031</v>
      </c>
      <c r="N11">
        <f t="shared" si="0"/>
        <v>2032</v>
      </c>
      <c r="O11">
        <f t="shared" si="0"/>
        <v>2033</v>
      </c>
      <c r="P11">
        <f t="shared" si="0"/>
        <v>2034</v>
      </c>
      <c r="Q11">
        <f t="shared" si="0"/>
        <v>2035</v>
      </c>
      <c r="R11">
        <f t="shared" si="0"/>
        <v>2036</v>
      </c>
      <c r="S11">
        <f t="shared" si="0"/>
        <v>2037</v>
      </c>
      <c r="T11">
        <f t="shared" si="0"/>
        <v>2038</v>
      </c>
      <c r="U11">
        <f t="shared" si="0"/>
        <v>2039</v>
      </c>
      <c r="V11">
        <f t="shared" si="0"/>
        <v>2040</v>
      </c>
      <c r="W11">
        <f t="shared" si="0"/>
        <v>2041</v>
      </c>
      <c r="X11">
        <f t="shared" si="0"/>
        <v>2042</v>
      </c>
      <c r="Y11">
        <f t="shared" si="0"/>
        <v>2043</v>
      </c>
      <c r="Z11">
        <f t="shared" si="0"/>
        <v>2044</v>
      </c>
      <c r="AA11">
        <f t="shared" si="0"/>
        <v>2045</v>
      </c>
      <c r="AB11">
        <f t="shared" si="0"/>
        <v>2046</v>
      </c>
      <c r="AC11">
        <f t="shared" si="0"/>
        <v>2047</v>
      </c>
      <c r="AD11">
        <f t="shared" si="0"/>
        <v>2048</v>
      </c>
      <c r="AE11">
        <f t="shared" si="0"/>
        <v>2049</v>
      </c>
      <c r="AF11">
        <f t="shared" si="0"/>
        <v>2050</v>
      </c>
    </row>
    <row r="12" spans="1:46">
      <c r="D12" s="4"/>
    </row>
    <row r="13" spans="1:46" ht="18.75">
      <c r="A13" s="128" t="s">
        <v>21</v>
      </c>
      <c r="B13" s="126"/>
      <c r="C13" s="126"/>
      <c r="D13" s="127"/>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I13" s="4"/>
      <c r="AT13" s="4"/>
    </row>
    <row r="14" spans="1:46">
      <c r="D14" s="4"/>
      <c r="AI14" s="4"/>
      <c r="AT14" s="4"/>
    </row>
    <row r="15" spans="1:46">
      <c r="B15" s="70" t="s">
        <v>228</v>
      </c>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I15" s="4"/>
      <c r="AT15" s="4"/>
    </row>
    <row r="16" spans="1:46">
      <c r="D16" s="4"/>
      <c r="AI16" s="4"/>
      <c r="AT16" s="4"/>
    </row>
    <row r="17" spans="3:46">
      <c r="C17" t="s">
        <v>229</v>
      </c>
      <c r="D17" s="4"/>
      <c r="AI17" s="4"/>
      <c r="AT17" s="4"/>
    </row>
    <row r="18" spans="3:46">
      <c r="D18" t="s">
        <v>230</v>
      </c>
      <c r="E18" s="26">
        <v>47.29576204301074</v>
      </c>
      <c r="F18" s="26">
        <v>4134.5400508602152</v>
      </c>
      <c r="G18" s="26">
        <v>2486.0950710752682</v>
      </c>
      <c r="H18" s="26">
        <v>2201.2539123655906</v>
      </c>
      <c r="I18" s="26">
        <v>1955.2286573118279</v>
      </c>
      <c r="J18" s="26">
        <v>1679.2373936559131</v>
      </c>
      <c r="K18" s="26">
        <v>1298.326929677419</v>
      </c>
      <c r="L18" s="26">
        <v>1204.0498579569894</v>
      </c>
      <c r="M18" s="26">
        <v>1082.187626989248</v>
      </c>
      <c r="N18" s="26">
        <v>458.37478688172035</v>
      </c>
      <c r="O18" s="26">
        <v>431.49828645161307</v>
      </c>
      <c r="P18" s="26">
        <v>416.32462301075265</v>
      </c>
      <c r="Q18" s="26">
        <v>398.91028322580632</v>
      </c>
      <c r="R18" s="26">
        <v>395.88309290322564</v>
      </c>
      <c r="S18" s="26">
        <v>0</v>
      </c>
      <c r="T18" s="26">
        <v>0</v>
      </c>
      <c r="U18" s="26">
        <v>0</v>
      </c>
      <c r="V18" s="26">
        <v>0</v>
      </c>
      <c r="W18" s="26">
        <v>0</v>
      </c>
      <c r="X18" s="26">
        <v>0</v>
      </c>
      <c r="Y18" s="26">
        <v>0</v>
      </c>
      <c r="Z18" s="26">
        <v>0</v>
      </c>
      <c r="AA18" s="26">
        <v>0</v>
      </c>
      <c r="AB18" s="26">
        <v>0</v>
      </c>
      <c r="AC18" s="26">
        <v>0</v>
      </c>
      <c r="AD18" s="26">
        <v>0</v>
      </c>
      <c r="AE18" s="26">
        <v>0</v>
      </c>
      <c r="AF18" s="26">
        <v>0</v>
      </c>
      <c r="AI18" s="4"/>
      <c r="AT18" s="4"/>
    </row>
    <row r="19" spans="3:46">
      <c r="D19" t="s">
        <v>231</v>
      </c>
      <c r="E19" s="26">
        <v>215.99160032258055</v>
      </c>
      <c r="F19" s="26">
        <v>724.9292721505376</v>
      </c>
      <c r="G19" s="26">
        <v>565.11582451612901</v>
      </c>
      <c r="H19" s="26">
        <v>315.54605849462382</v>
      </c>
      <c r="I19" s="26">
        <v>242.28904698924728</v>
      </c>
      <c r="J19" s="26">
        <v>212.8992196774193</v>
      </c>
      <c r="K19" s="26">
        <v>172.14628677419358</v>
      </c>
      <c r="L19" s="26">
        <v>146.07760075268814</v>
      </c>
      <c r="M19" s="26">
        <v>142.41319645161286</v>
      </c>
      <c r="N19" s="26">
        <v>218.11591548387094</v>
      </c>
      <c r="O19" s="26">
        <v>162.41171537634403</v>
      </c>
      <c r="P19" s="26">
        <v>127.21612086021501</v>
      </c>
      <c r="Q19" s="26">
        <v>114.44715064516127</v>
      </c>
      <c r="R19" s="26">
        <v>110.01210795698923</v>
      </c>
      <c r="S19" s="26">
        <v>161.2030493548387</v>
      </c>
      <c r="T19" s="26">
        <v>156.97984537634412</v>
      </c>
      <c r="U19" s="26">
        <v>125.90688720430107</v>
      </c>
      <c r="V19" s="26">
        <v>128.64476526881717</v>
      </c>
      <c r="W19" s="26">
        <v>127.11487827956996</v>
      </c>
      <c r="X19" s="26">
        <v>125.02134655913976</v>
      </c>
      <c r="Y19" s="26">
        <v>126.74515526881723</v>
      </c>
      <c r="Z19" s="26">
        <v>134.90114903225808</v>
      </c>
      <c r="AA19" s="26">
        <v>135.65174645161289</v>
      </c>
      <c r="AB19" s="26">
        <v>126.96104021505374</v>
      </c>
      <c r="AC19" s="26">
        <v>127.70637032258064</v>
      </c>
      <c r="AD19" s="26">
        <v>139.08092698924727</v>
      </c>
      <c r="AE19" s="26">
        <v>134.09032279569891</v>
      </c>
      <c r="AF19" s="26">
        <v>136.35684236559135</v>
      </c>
      <c r="AI19" s="4"/>
      <c r="AT19" s="4"/>
    </row>
    <row r="20" spans="3:46">
      <c r="D20" t="s">
        <v>68</v>
      </c>
      <c r="E20" s="26">
        <v>319.60954494623655</v>
      </c>
      <c r="F20" s="26">
        <v>4098.2383035483881</v>
      </c>
      <c r="G20" s="26">
        <v>4508.4089935483871</v>
      </c>
      <c r="H20" s="26">
        <v>4544.8280761290325</v>
      </c>
      <c r="I20" s="26">
        <v>4901.2250312903225</v>
      </c>
      <c r="J20" s="26">
        <v>5210.3008517204298</v>
      </c>
      <c r="K20" s="26">
        <v>5985.0263586021501</v>
      </c>
      <c r="L20" s="26">
        <v>6583.7975361290319</v>
      </c>
      <c r="M20" s="26">
        <v>6983.6093146236553</v>
      </c>
      <c r="N20" s="26">
        <v>7006.934794408603</v>
      </c>
      <c r="O20" s="26">
        <v>7084.1198689247303</v>
      </c>
      <c r="P20" s="26">
        <v>7568.0039118279565</v>
      </c>
      <c r="Q20" s="26">
        <v>8305.59242064516</v>
      </c>
      <c r="R20" s="26">
        <v>8591.5696910752667</v>
      </c>
      <c r="S20" s="26">
        <v>8926.7279648387084</v>
      </c>
      <c r="T20" s="26">
        <v>9245.0229574193545</v>
      </c>
      <c r="U20" s="26">
        <v>9880.4874793548388</v>
      </c>
      <c r="V20" s="26">
        <v>10420.96521645161</v>
      </c>
      <c r="W20" s="26">
        <v>10782.418931075272</v>
      </c>
      <c r="X20" s="26">
        <v>11298.890433010751</v>
      </c>
      <c r="Y20" s="26">
        <v>11781.707635053763</v>
      </c>
      <c r="Z20" s="26">
        <v>12087.117200107525</v>
      </c>
      <c r="AA20" s="26">
        <v>12126.096465913977</v>
      </c>
      <c r="AB20" s="26">
        <v>12841.87631344086</v>
      </c>
      <c r="AC20" s="26">
        <v>13492.504176666664</v>
      </c>
      <c r="AD20" s="26">
        <v>13553.447087634413</v>
      </c>
      <c r="AE20" s="26">
        <v>13507.957442150539</v>
      </c>
      <c r="AF20" s="26">
        <v>13526.444114838714</v>
      </c>
      <c r="AI20" s="4"/>
      <c r="AT20" s="4"/>
    </row>
    <row r="21" spans="3:46">
      <c r="D21" t="s">
        <v>72</v>
      </c>
      <c r="E21" s="26">
        <v>2026.3716512903231</v>
      </c>
      <c r="F21" s="26">
        <v>24217.581428817201</v>
      </c>
      <c r="G21" s="26">
        <v>24202.072931397848</v>
      </c>
      <c r="H21" s="26">
        <v>24171.537868279571</v>
      </c>
      <c r="I21" s="26">
        <v>23966.702511720425</v>
      </c>
      <c r="J21" s="26">
        <v>24157.460485806449</v>
      </c>
      <c r="K21" s="26">
        <v>23813.194182903229</v>
      </c>
      <c r="L21" s="26">
        <v>23740.486986881722</v>
      </c>
      <c r="M21" s="26">
        <v>23754.518652365587</v>
      </c>
      <c r="N21" s="26">
        <v>23818.981025698926</v>
      </c>
      <c r="O21" s="26">
        <v>23733.297617096778</v>
      </c>
      <c r="P21" s="26">
        <v>23660.081751827955</v>
      </c>
      <c r="Q21" s="26">
        <v>23568.000635376338</v>
      </c>
      <c r="R21" s="26">
        <v>23599.439306021504</v>
      </c>
      <c r="S21" s="26">
        <v>23371.980118172043</v>
      </c>
      <c r="T21" s="26">
        <v>23462.390945483869</v>
      </c>
      <c r="U21" s="26">
        <v>23313.716813010757</v>
      </c>
      <c r="V21" s="26">
        <v>23532.126062903229</v>
      </c>
      <c r="W21" s="26">
        <v>23423.494651290319</v>
      </c>
      <c r="X21" s="26">
        <v>23388.07121516129</v>
      </c>
      <c r="Y21" s="26">
        <v>23339.455980967741</v>
      </c>
      <c r="Z21" s="26">
        <v>23260.809675053766</v>
      </c>
      <c r="AA21" s="26">
        <v>23297.85571107527</v>
      </c>
      <c r="AB21" s="26">
        <v>23186.590092580642</v>
      </c>
      <c r="AC21" s="26">
        <v>23144.24589655914</v>
      </c>
      <c r="AD21" s="26">
        <v>23262.454051075259</v>
      </c>
      <c r="AE21" s="26">
        <v>23426.46661967742</v>
      </c>
      <c r="AF21" s="26">
        <v>23470.429897741938</v>
      </c>
      <c r="AI21" s="4"/>
      <c r="AT21" s="4"/>
    </row>
    <row r="22" spans="3:46">
      <c r="D22" t="s">
        <v>71</v>
      </c>
      <c r="E22" s="26">
        <v>673.48829999999998</v>
      </c>
      <c r="F22" s="26">
        <v>8184.6567699999978</v>
      </c>
      <c r="G22" s="26">
        <v>9717.286270000006</v>
      </c>
      <c r="H22" s="26">
        <v>9861.5024700000104</v>
      </c>
      <c r="I22" s="26">
        <v>10049.522160000008</v>
      </c>
      <c r="J22" s="26">
        <v>10321.804009999996</v>
      </c>
      <c r="K22" s="26">
        <v>10294.883840000008</v>
      </c>
      <c r="L22" s="26">
        <v>10298.49013</v>
      </c>
      <c r="M22" s="26">
        <v>10292.48609</v>
      </c>
      <c r="N22" s="26">
        <v>11065.8557</v>
      </c>
      <c r="O22" s="26">
        <v>11678.730249999995</v>
      </c>
      <c r="P22" s="26">
        <v>11720.29099</v>
      </c>
      <c r="Q22" s="26">
        <v>11721.482870000007</v>
      </c>
      <c r="R22" s="26">
        <v>12105.506349999998</v>
      </c>
      <c r="S22" s="26">
        <v>12573.685070000005</v>
      </c>
      <c r="T22" s="26">
        <v>12895.603150000004</v>
      </c>
      <c r="U22" s="26">
        <v>12896.504629999999</v>
      </c>
      <c r="V22" s="26">
        <v>12933.148549999996</v>
      </c>
      <c r="W22" s="26">
        <v>13299.535309999999</v>
      </c>
      <c r="X22" s="26">
        <v>13580.617890000003</v>
      </c>
      <c r="Y22" s="26">
        <v>13580.990069999998</v>
      </c>
      <c r="Z22" s="26">
        <v>13618.351740000002</v>
      </c>
      <c r="AA22" s="26">
        <v>13581.964540000003</v>
      </c>
      <c r="AB22" s="26">
        <v>13583.156420000008</v>
      </c>
      <c r="AC22" s="26">
        <v>13586.705640000002</v>
      </c>
      <c r="AD22" s="26">
        <v>13617.559260000002</v>
      </c>
      <c r="AE22" s="26">
        <v>13580.736490000008</v>
      </c>
      <c r="AF22" s="26">
        <v>13581.53595</v>
      </c>
      <c r="AI22" s="4"/>
      <c r="AT22" s="4"/>
    </row>
    <row r="23" spans="3:46">
      <c r="D23" t="s">
        <v>232</v>
      </c>
      <c r="E23" s="26">
        <v>145.61165666666668</v>
      </c>
      <c r="F23" s="26">
        <v>1121.7973286021506</v>
      </c>
      <c r="G23" s="26">
        <v>1208.0783778494624</v>
      </c>
      <c r="H23" s="26">
        <v>880.96493451612912</v>
      </c>
      <c r="I23" s="26">
        <v>700.30657419354827</v>
      </c>
      <c r="J23" s="26">
        <v>644.34745752688173</v>
      </c>
      <c r="K23" s="26">
        <v>612.84122075268829</v>
      </c>
      <c r="L23" s="26">
        <v>537.35574430107533</v>
      </c>
      <c r="M23" s="26">
        <v>531.5669008602149</v>
      </c>
      <c r="N23" s="26">
        <v>759.20460655913985</v>
      </c>
      <c r="O23" s="26">
        <v>713.96384655913971</v>
      </c>
      <c r="P23" s="26">
        <v>670.55343462365602</v>
      </c>
      <c r="Q23" s="26">
        <v>651.85948817204303</v>
      </c>
      <c r="R23" s="26">
        <v>653.44903247311856</v>
      </c>
      <c r="S23" s="26">
        <v>888.30283290322564</v>
      </c>
      <c r="T23" s="26">
        <v>881.38178989247308</v>
      </c>
      <c r="U23" s="26">
        <v>795.31035698924734</v>
      </c>
      <c r="V23" s="26">
        <v>804.45020344086004</v>
      </c>
      <c r="W23" s="26">
        <v>810.96189548387076</v>
      </c>
      <c r="X23" s="26">
        <v>798.92443204301082</v>
      </c>
      <c r="Y23" s="26">
        <v>804.28128236559144</v>
      </c>
      <c r="Z23" s="26">
        <v>819.03617731182817</v>
      </c>
      <c r="AA23" s="26">
        <v>811.55940182795689</v>
      </c>
      <c r="AB23" s="26">
        <v>810.00803010752702</v>
      </c>
      <c r="AC23" s="26">
        <v>803.62754333333328</v>
      </c>
      <c r="AD23" s="26">
        <v>838.76658440860228</v>
      </c>
      <c r="AE23" s="26">
        <v>844.16261526881738</v>
      </c>
      <c r="AF23" s="26">
        <v>849.59038161290323</v>
      </c>
      <c r="AI23" s="4"/>
      <c r="AT23" s="4"/>
    </row>
    <row r="24" spans="3:46">
      <c r="D24" t="s">
        <v>233</v>
      </c>
      <c r="E24" s="26">
        <v>7.0577854838709682</v>
      </c>
      <c r="F24" s="26">
        <v>103.96218010752689</v>
      </c>
      <c r="G24" s="26">
        <v>341.6549903225806</v>
      </c>
      <c r="H24" s="26">
        <v>1217.6412774193548</v>
      </c>
      <c r="I24" s="26">
        <v>1800.1150901075262</v>
      </c>
      <c r="J24" s="26">
        <v>1977.5288466666666</v>
      </c>
      <c r="K24" s="26">
        <v>2080.7786392473117</v>
      </c>
      <c r="L24" s="26">
        <v>2244.9774395698923</v>
      </c>
      <c r="M24" s="26">
        <v>2492.5172666666667</v>
      </c>
      <c r="N24" s="26">
        <v>2629.4967472043004</v>
      </c>
      <c r="O24" s="26">
        <v>2650.9734259139782</v>
      </c>
      <c r="P24" s="26">
        <v>2937.8366389247312</v>
      </c>
      <c r="Q24" s="26">
        <v>3041.4179282795699</v>
      </c>
      <c r="R24" s="26">
        <v>3274.1248183870966</v>
      </c>
      <c r="S24" s="26">
        <v>3486.8064524731185</v>
      </c>
      <c r="T24" s="26">
        <v>3468.883555806452</v>
      </c>
      <c r="U24" s="26">
        <v>3447.6351101075265</v>
      </c>
      <c r="V24" s="26">
        <v>3443.9034259139785</v>
      </c>
      <c r="W24" s="26">
        <v>3408.6886395698925</v>
      </c>
      <c r="X24" s="26">
        <v>3386.6197432258068</v>
      </c>
      <c r="Y24" s="26">
        <v>3572.4635211827954</v>
      </c>
      <c r="Z24" s="26">
        <v>3971.7919186021504</v>
      </c>
      <c r="AA24" s="26">
        <v>4398.4543504301073</v>
      </c>
      <c r="AB24" s="26">
        <v>4368.372137849462</v>
      </c>
      <c r="AC24" s="26">
        <v>4344.6133762365589</v>
      </c>
      <c r="AD24" s="26">
        <v>4742.0292318279562</v>
      </c>
      <c r="AE24" s="26">
        <v>4982.2448550537638</v>
      </c>
      <c r="AF24" s="26">
        <v>5394.2547036559145</v>
      </c>
      <c r="AI24" s="4"/>
      <c r="AT24" s="4"/>
    </row>
    <row r="25" spans="3:46">
      <c r="D25" t="s">
        <v>234</v>
      </c>
      <c r="E25" s="26">
        <v>9.8644623655913963E-2</v>
      </c>
      <c r="F25" s="26">
        <v>14.10044311827957</v>
      </c>
      <c r="G25" s="26">
        <v>11.212446344086022</v>
      </c>
      <c r="H25" s="26">
        <v>6.534739139784949</v>
      </c>
      <c r="I25" s="26">
        <v>7.3802040860215063</v>
      </c>
      <c r="J25" s="26">
        <v>8.0983675268817237</v>
      </c>
      <c r="K25" s="26">
        <v>8.725528172043008</v>
      </c>
      <c r="L25" s="26">
        <v>9.3257303225806467</v>
      </c>
      <c r="M25" s="26">
        <v>9.3919238709677391</v>
      </c>
      <c r="N25" s="26">
        <v>12.086804086021505</v>
      </c>
      <c r="O25" s="26">
        <v>9.3857716129032287</v>
      </c>
      <c r="P25" s="26">
        <v>10.533672795698923</v>
      </c>
      <c r="Q25" s="26">
        <v>11.605775053763448</v>
      </c>
      <c r="R25" s="26">
        <v>11.222243010752686</v>
      </c>
      <c r="S25" s="26">
        <v>9.6480605376344073</v>
      </c>
      <c r="T25" s="26">
        <v>10.803922795698927</v>
      </c>
      <c r="U25" s="26">
        <v>9.601075483870968</v>
      </c>
      <c r="V25" s="26">
        <v>10.635770322580642</v>
      </c>
      <c r="W25" s="26">
        <v>11.188080752688169</v>
      </c>
      <c r="X25" s="26">
        <v>10.697616021505375</v>
      </c>
      <c r="Y25" s="26">
        <v>12.176383763440857</v>
      </c>
      <c r="Z25" s="26">
        <v>14.262815698924729</v>
      </c>
      <c r="AA25" s="26">
        <v>14.102528602150537</v>
      </c>
      <c r="AB25" s="26">
        <v>16.536050645161293</v>
      </c>
      <c r="AC25" s="26">
        <v>17.8376469892473</v>
      </c>
      <c r="AD25" s="26">
        <v>19.53710720430108</v>
      </c>
      <c r="AE25" s="26">
        <v>19.611192150537629</v>
      </c>
      <c r="AF25" s="26">
        <v>20.910300860215056</v>
      </c>
      <c r="AI25" s="4"/>
      <c r="AT25" s="4"/>
    </row>
    <row r="26" spans="3:46">
      <c r="D26" t="s">
        <v>235</v>
      </c>
      <c r="E26" s="26">
        <v>80.870650000000097</v>
      </c>
      <c r="F26" s="26">
        <v>941.10779000000082</v>
      </c>
      <c r="G26" s="26">
        <v>938.38673000000063</v>
      </c>
      <c r="H26" s="26">
        <v>938.33234999999979</v>
      </c>
      <c r="I26" s="26">
        <v>938.56129999999939</v>
      </c>
      <c r="J26" s="26">
        <v>941.05361999999968</v>
      </c>
      <c r="K26" s="26">
        <v>938.52185000000009</v>
      </c>
      <c r="L26" s="26">
        <v>938.51540999999963</v>
      </c>
      <c r="M26" s="26">
        <v>938.33683000000019</v>
      </c>
      <c r="N26" s="26">
        <v>941.00158999999917</v>
      </c>
      <c r="O26" s="26">
        <v>938.5011199999999</v>
      </c>
      <c r="P26" s="26">
        <v>938.43864999999994</v>
      </c>
      <c r="Q26" s="26">
        <v>938.65943999999877</v>
      </c>
      <c r="R26" s="26">
        <v>940.84154000000012</v>
      </c>
      <c r="S26" s="26">
        <v>938.33234999999979</v>
      </c>
      <c r="T26" s="26">
        <v>938.30905999999982</v>
      </c>
      <c r="U26" s="26">
        <v>938.45124000000021</v>
      </c>
      <c r="V26" s="26">
        <v>941.13683000000105</v>
      </c>
      <c r="W26" s="26">
        <v>938.46550999999999</v>
      </c>
      <c r="X26" s="26">
        <v>938.33684000000039</v>
      </c>
      <c r="Y26" s="26">
        <v>938.50771999999915</v>
      </c>
      <c r="Z26" s="26">
        <v>941.00581000000022</v>
      </c>
      <c r="AA26" s="26">
        <v>938.43864999999994</v>
      </c>
      <c r="AB26" s="26">
        <v>938.65943999999877</v>
      </c>
      <c r="AC26" s="26">
        <v>938.46551999999951</v>
      </c>
      <c r="AD26" s="26">
        <v>940.82254000000046</v>
      </c>
      <c r="AE26" s="26">
        <v>938.38592000000062</v>
      </c>
      <c r="AF26" s="26">
        <v>938.45124000000021</v>
      </c>
      <c r="AI26" s="4"/>
      <c r="AT26" s="4"/>
    </row>
    <row r="27" spans="3:46">
      <c r="D27" t="s">
        <v>236</v>
      </c>
      <c r="E27" s="26">
        <v>0</v>
      </c>
      <c r="F27" s="26">
        <v>4.1786822580645167</v>
      </c>
      <c r="G27" s="26">
        <v>4.3506884946236566</v>
      </c>
      <c r="H27" s="26">
        <v>3.4700047311827951</v>
      </c>
      <c r="I27" s="26">
        <v>3.9248895698924726</v>
      </c>
      <c r="J27" s="26">
        <v>4.7869822580645147</v>
      </c>
      <c r="K27" s="26">
        <v>5.2097040860215058</v>
      </c>
      <c r="L27" s="26">
        <v>6.0419937634408596</v>
      </c>
      <c r="M27" s="26">
        <v>5.7911077419354839</v>
      </c>
      <c r="N27" s="26">
        <v>7.4053765591397847</v>
      </c>
      <c r="O27" s="26">
        <v>6.0565056989247319</v>
      </c>
      <c r="P27" s="26">
        <v>7.7765962365591381</v>
      </c>
      <c r="Q27" s="26">
        <v>9.2352607526881716</v>
      </c>
      <c r="R27" s="26">
        <v>8.1504726881720426</v>
      </c>
      <c r="S27" s="26">
        <v>6.8639682795698924</v>
      </c>
      <c r="T27" s="26">
        <v>7.5103158064516116</v>
      </c>
      <c r="U27" s="26">
        <v>7.2827268817204294</v>
      </c>
      <c r="V27" s="26">
        <v>8.746888709677421</v>
      </c>
      <c r="W27" s="26">
        <v>9.6135919354838713</v>
      </c>
      <c r="X27" s="26">
        <v>10.0567876344086</v>
      </c>
      <c r="Y27" s="26">
        <v>11.752861505376346</v>
      </c>
      <c r="Z27" s="26">
        <v>13.418742365591395</v>
      </c>
      <c r="AA27" s="26">
        <v>14.233613440860214</v>
      </c>
      <c r="AB27" s="26">
        <v>17.036439569892476</v>
      </c>
      <c r="AC27" s="26">
        <v>18.706986881720432</v>
      </c>
      <c r="AD27" s="26">
        <v>19.527739354838712</v>
      </c>
      <c r="AE27" s="26">
        <v>20.97079193548387</v>
      </c>
      <c r="AF27" s="26">
        <v>20.681996666666667</v>
      </c>
      <c r="AI27" s="4"/>
      <c r="AT27" s="4"/>
    </row>
    <row r="28" spans="3:46">
      <c r="D28" t="s">
        <v>218</v>
      </c>
      <c r="E28" s="26">
        <v>3516.3955953763434</v>
      </c>
      <c r="F28" s="26">
        <v>43545.092249462374</v>
      </c>
      <c r="G28" s="26">
        <v>43982.662323548393</v>
      </c>
      <c r="H28" s="26">
        <v>44141.61169107529</v>
      </c>
      <c r="I28" s="26">
        <v>44565.255465268805</v>
      </c>
      <c r="J28" s="26">
        <v>45157.517234838706</v>
      </c>
      <c r="K28" s="26">
        <v>45209.654540215059</v>
      </c>
      <c r="L28" s="26">
        <v>45709.118429677379</v>
      </c>
      <c r="M28" s="26">
        <v>46232.818909569884</v>
      </c>
      <c r="N28" s="26">
        <v>46917.45734688174</v>
      </c>
      <c r="O28" s="26">
        <v>47408.938407634392</v>
      </c>
      <c r="P28" s="26">
        <v>48057.056390107522</v>
      </c>
      <c r="Q28" s="26">
        <v>48761.211252150541</v>
      </c>
      <c r="R28" s="26">
        <v>49690.198654516142</v>
      </c>
      <c r="S28" s="26">
        <v>50363.549866559159</v>
      </c>
      <c r="T28" s="26">
        <v>51066.88554258064</v>
      </c>
      <c r="U28" s="26">
        <v>51414.896319032254</v>
      </c>
      <c r="V28" s="26">
        <v>52223.757713010775</v>
      </c>
      <c r="W28" s="26">
        <v>52811.481488387086</v>
      </c>
      <c r="X28" s="26">
        <v>53537.236303655918</v>
      </c>
      <c r="Y28" s="26">
        <v>54168.080610107521</v>
      </c>
      <c r="Z28" s="26">
        <v>54860.695228172044</v>
      </c>
      <c r="AA28" s="26">
        <v>55318.357007741935</v>
      </c>
      <c r="AB28" s="26">
        <v>55889.195964408616</v>
      </c>
      <c r="AC28" s="26">
        <v>56474.413156989249</v>
      </c>
      <c r="AD28" s="26">
        <v>57133.224528494648</v>
      </c>
      <c r="AE28" s="26">
        <v>57454.626249032277</v>
      </c>
      <c r="AF28" s="26">
        <v>57938.655427741935</v>
      </c>
      <c r="AI28" s="4"/>
      <c r="AT28" s="4"/>
    </row>
    <row r="29" spans="3:46">
      <c r="D29" s="4"/>
      <c r="AI29" s="4"/>
      <c r="AT29" s="4"/>
    </row>
    <row r="30" spans="3:46">
      <c r="C30" t="s">
        <v>237</v>
      </c>
      <c r="D30" s="4"/>
      <c r="AI30" s="4"/>
      <c r="AT30" s="4"/>
    </row>
    <row r="31" spans="3:46">
      <c r="D31" t="s">
        <v>238</v>
      </c>
      <c r="E31" s="124">
        <f>SUM(E20:E22,E24,E27) / (E28 -E26)</f>
        <v>0.88095046021821022</v>
      </c>
      <c r="F31" s="124">
        <f t="shared" ref="F31:AE31" si="1">SUM(F20:F22,F24,F27) / (F28 -F26)</f>
        <v>0.85927684532802839</v>
      </c>
      <c r="G31" s="124">
        <f t="shared" si="1"/>
        <v>0.90078816147099894</v>
      </c>
      <c r="H31" s="124">
        <f t="shared" si="1"/>
        <v>0.92120274904040633</v>
      </c>
      <c r="I31" s="124">
        <f t="shared" si="1"/>
        <v>0.93340764093710626</v>
      </c>
      <c r="J31" s="124">
        <f t="shared" si="1"/>
        <v>0.94245169716528032</v>
      </c>
      <c r="K31" s="124">
        <f t="shared" si="1"/>
        <v>0.95274482855418952</v>
      </c>
      <c r="L31" s="124">
        <f t="shared" si="1"/>
        <v>0.95763271420535445</v>
      </c>
      <c r="M31" s="124">
        <f t="shared" si="1"/>
        <v>0.96102042528998488</v>
      </c>
      <c r="N31" s="124">
        <f t="shared" si="1"/>
        <v>0.96851035841765454</v>
      </c>
      <c r="O31" s="124">
        <f t="shared" si="1"/>
        <v>0.97165381483615809</v>
      </c>
      <c r="P31" s="124">
        <f t="shared" si="1"/>
        <v>0.97400968215907757</v>
      </c>
      <c r="Q31" s="124">
        <f t="shared" si="1"/>
        <v>0.97539188829321766</v>
      </c>
      <c r="R31" s="124">
        <f t="shared" si="1"/>
        <v>0.97598806331754595</v>
      </c>
      <c r="S31" s="124">
        <f t="shared" si="1"/>
        <v>0.97857057599309771</v>
      </c>
      <c r="T31" s="124">
        <f t="shared" si="1"/>
        <v>0.97907050964375408</v>
      </c>
      <c r="U31" s="124">
        <f t="shared" si="1"/>
        <v>0.98155935271947137</v>
      </c>
      <c r="V31" s="124">
        <f t="shared" si="1"/>
        <v>0.98159745498996287</v>
      </c>
      <c r="W31" s="124">
        <f t="shared" si="1"/>
        <v>0.98170021857006284</v>
      </c>
      <c r="X31" s="124">
        <f t="shared" si="1"/>
        <v>0.98223074238902153</v>
      </c>
      <c r="Y31" s="124">
        <f t="shared" si="1"/>
        <v>0.98228047361294646</v>
      </c>
      <c r="Z31" s="124">
        <f t="shared" si="1"/>
        <v>0.98204366248228614</v>
      </c>
      <c r="AA31" s="124">
        <f t="shared" si="1"/>
        <v>0.98232226700750713</v>
      </c>
      <c r="AB31" s="124">
        <f t="shared" si="1"/>
        <v>0.98264793792242189</v>
      </c>
      <c r="AC31" s="124">
        <f t="shared" si="1"/>
        <v>0.98290887972508489</v>
      </c>
      <c r="AD31" s="124">
        <f t="shared" si="1"/>
        <v>0.98225054307508697</v>
      </c>
      <c r="AE31" s="124">
        <f t="shared" si="1"/>
        <v>0.98234376305986415</v>
      </c>
      <c r="AF31" s="124">
        <f>SUM(AF20:AF22,AF24,AF27) / (AF28 -AF26)</f>
        <v>0.98233589617464501</v>
      </c>
      <c r="AI31" s="4"/>
      <c r="AT31" s="4"/>
    </row>
    <row r="32" spans="3:46">
      <c r="D32" t="s">
        <v>239</v>
      </c>
      <c r="E32" s="124">
        <f>SUM(E20:E22,E24,E27)/E28</f>
        <v>0.86069021520217093</v>
      </c>
      <c r="F32" s="124">
        <f t="shared" ref="F32:AF32" si="2">SUM(F20:F22,F24,F27)/F28</f>
        <v>0.84070593202574184</v>
      </c>
      <c r="G32" s="124">
        <f t="shared" si="2"/>
        <v>0.88156950546861068</v>
      </c>
      <c r="H32" s="124">
        <f t="shared" si="2"/>
        <v>0.90162044773290084</v>
      </c>
      <c r="I32" s="124">
        <f t="shared" si="2"/>
        <v>0.91374971954157858</v>
      </c>
      <c r="J32" s="124">
        <f t="shared" si="2"/>
        <v>0.92281160985312194</v>
      </c>
      <c r="K32" s="124">
        <f t="shared" si="2"/>
        <v>0.93296649031722689</v>
      </c>
      <c r="L32" s="124">
        <f t="shared" si="2"/>
        <v>0.93797026849915333</v>
      </c>
      <c r="M32" s="124">
        <f t="shared" si="2"/>
        <v>0.94151564750008465</v>
      </c>
      <c r="N32" s="124">
        <f t="shared" si="2"/>
        <v>0.94908539724671304</v>
      </c>
      <c r="O32" s="124">
        <f t="shared" si="2"/>
        <v>0.95241908349424798</v>
      </c>
      <c r="P32" s="124">
        <f t="shared" si="2"/>
        <v>0.95498961726387421</v>
      </c>
      <c r="Q32" s="124">
        <f t="shared" si="2"/>
        <v>0.95661547195459617</v>
      </c>
      <c r="R32" s="124">
        <f t="shared" si="2"/>
        <v>0.95750856157721953</v>
      </c>
      <c r="S32" s="124">
        <f t="shared" si="2"/>
        <v>0.96033865170171362</v>
      </c>
      <c r="T32" s="124">
        <f t="shared" si="2"/>
        <v>0.96108095105178659</v>
      </c>
      <c r="U32" s="124">
        <f t="shared" si="2"/>
        <v>0.96364342450330942</v>
      </c>
      <c r="V32" s="124">
        <f t="shared" si="2"/>
        <v>0.96390785244925625</v>
      </c>
      <c r="W32" s="124">
        <f t="shared" si="2"/>
        <v>0.96425530374618973</v>
      </c>
      <c r="X32" s="124">
        <f t="shared" si="2"/>
        <v>0.96501537315074737</v>
      </c>
      <c r="Y32" s="124">
        <f t="shared" si="2"/>
        <v>0.96526163526187914</v>
      </c>
      <c r="Z32" s="124">
        <f t="shared" si="2"/>
        <v>0.96519902009804293</v>
      </c>
      <c r="AA32" s="124">
        <f t="shared" si="2"/>
        <v>0.96565783169200337</v>
      </c>
      <c r="AB32" s="124">
        <f t="shared" si="2"/>
        <v>0.96614435888158545</v>
      </c>
      <c r="AC32" s="124">
        <f t="shared" si="2"/>
        <v>0.96657535731450883</v>
      </c>
      <c r="AD32" s="124">
        <f t="shared" si="2"/>
        <v>0.96607565607231705</v>
      </c>
      <c r="AE32" s="124">
        <f t="shared" si="2"/>
        <v>0.96629949271930615</v>
      </c>
      <c r="AF32" s="124">
        <f t="shared" si="2"/>
        <v>0.96642468226994338</v>
      </c>
      <c r="AI32" s="4"/>
      <c r="AT32" s="4"/>
    </row>
    <row r="33" spans="2:46">
      <c r="D33" s="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I33" s="4"/>
      <c r="AT33" s="4"/>
    </row>
    <row r="34" spans="2:46">
      <c r="D34" s="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I34" s="4"/>
      <c r="AT34" s="4"/>
    </row>
    <row r="35" spans="2:46">
      <c r="C35" t="s">
        <v>240</v>
      </c>
      <c r="D35" s="4"/>
      <c r="AI35" s="4"/>
      <c r="AT35" s="4"/>
    </row>
    <row r="36" spans="2:46">
      <c r="D36" t="s">
        <v>68</v>
      </c>
      <c r="E36" s="26">
        <v>43</v>
      </c>
      <c r="F36" s="26">
        <v>219</v>
      </c>
      <c r="G36" s="26">
        <v>219</v>
      </c>
      <c r="H36" s="26">
        <v>291</v>
      </c>
      <c r="I36" s="26">
        <v>474</v>
      </c>
      <c r="J36" s="26">
        <v>474</v>
      </c>
      <c r="K36" s="26">
        <v>821</v>
      </c>
      <c r="L36" s="26">
        <v>971</v>
      </c>
      <c r="M36" s="26">
        <v>971</v>
      </c>
      <c r="N36" s="26">
        <v>971</v>
      </c>
      <c r="O36" s="26">
        <v>1139</v>
      </c>
      <c r="P36" s="26">
        <v>1139</v>
      </c>
      <c r="Q36" s="26">
        <v>1418.3</v>
      </c>
      <c r="R36" s="26">
        <v>1418.3</v>
      </c>
      <c r="S36" s="26">
        <v>1518.3</v>
      </c>
      <c r="T36" s="26">
        <v>1602.3</v>
      </c>
      <c r="U36" s="26">
        <v>1826.3</v>
      </c>
      <c r="V36" s="26">
        <v>1934.7</v>
      </c>
      <c r="W36" s="26">
        <v>2064.6999999999998</v>
      </c>
      <c r="X36" s="26">
        <v>2194.6999999999998</v>
      </c>
      <c r="Y36" s="26">
        <v>2354.6999999999998</v>
      </c>
      <c r="Z36" s="26">
        <v>2454.6999999999998</v>
      </c>
      <c r="AA36" s="26">
        <v>2604.6999999999998</v>
      </c>
      <c r="AB36" s="26">
        <v>2729.7</v>
      </c>
      <c r="AC36" s="26">
        <v>2879.7</v>
      </c>
      <c r="AD36" s="26">
        <v>2879.7</v>
      </c>
      <c r="AE36" s="26">
        <v>2879.7</v>
      </c>
      <c r="AF36" s="26">
        <v>2879.7</v>
      </c>
      <c r="AI36" s="4"/>
      <c r="AT36" s="4"/>
    </row>
    <row r="37" spans="2:46">
      <c r="D37" t="s">
        <v>71</v>
      </c>
      <c r="E37" s="26">
        <v>0</v>
      </c>
      <c r="F37" s="26">
        <v>219.4</v>
      </c>
      <c r="G37" s="26">
        <v>244.4</v>
      </c>
      <c r="H37" s="26">
        <v>244.4</v>
      </c>
      <c r="I37" s="26">
        <v>296.39999999999998</v>
      </c>
      <c r="J37" s="26">
        <v>296.39999999999998</v>
      </c>
      <c r="K37" s="26">
        <v>296.39999999999998</v>
      </c>
      <c r="L37" s="26">
        <v>296.39999999999998</v>
      </c>
      <c r="M37" s="26">
        <v>296.39999999999998</v>
      </c>
      <c r="N37" s="26">
        <v>413.4</v>
      </c>
      <c r="O37" s="26">
        <v>473.4</v>
      </c>
      <c r="P37" s="26">
        <v>473.4</v>
      </c>
      <c r="Q37" s="26">
        <v>473.4</v>
      </c>
      <c r="R37" s="26">
        <v>559.4</v>
      </c>
      <c r="S37" s="26">
        <v>619.4</v>
      </c>
      <c r="T37" s="26">
        <v>619.4</v>
      </c>
      <c r="U37" s="26">
        <v>619.4</v>
      </c>
      <c r="V37" s="26">
        <v>619.4</v>
      </c>
      <c r="W37" s="26">
        <v>704.4</v>
      </c>
      <c r="X37" s="26">
        <v>704.4</v>
      </c>
      <c r="Y37" s="26">
        <v>704.4</v>
      </c>
      <c r="Z37" s="26">
        <v>704.4</v>
      </c>
      <c r="AA37" s="26">
        <v>704.4</v>
      </c>
      <c r="AB37" s="26">
        <v>704.4</v>
      </c>
      <c r="AC37" s="26">
        <v>704.4</v>
      </c>
      <c r="AD37" s="26">
        <v>704.4</v>
      </c>
      <c r="AE37" s="26">
        <v>704.4</v>
      </c>
      <c r="AF37" s="26">
        <v>704.4</v>
      </c>
      <c r="AI37" s="4"/>
      <c r="AT37" s="4"/>
    </row>
    <row r="38" spans="2:46">
      <c r="D38" t="s">
        <v>95</v>
      </c>
      <c r="E38" s="26">
        <v>0</v>
      </c>
      <c r="F38" s="26">
        <v>46</v>
      </c>
      <c r="G38" s="26">
        <v>342</v>
      </c>
      <c r="H38" s="26">
        <v>804</v>
      </c>
      <c r="I38" s="26">
        <v>904</v>
      </c>
      <c r="J38" s="26">
        <v>1054</v>
      </c>
      <c r="K38" s="26">
        <v>1054</v>
      </c>
      <c r="L38" s="26">
        <v>1279</v>
      </c>
      <c r="M38" s="26">
        <v>1279</v>
      </c>
      <c r="N38" s="26">
        <v>1379</v>
      </c>
      <c r="O38" s="26">
        <v>1379</v>
      </c>
      <c r="P38" s="26">
        <v>1587</v>
      </c>
      <c r="Q38" s="26">
        <v>1587</v>
      </c>
      <c r="R38" s="26">
        <v>1750</v>
      </c>
      <c r="S38" s="26">
        <v>1834</v>
      </c>
      <c r="T38" s="26">
        <v>1834</v>
      </c>
      <c r="U38" s="26">
        <v>1834</v>
      </c>
      <c r="V38" s="26">
        <v>1834</v>
      </c>
      <c r="W38" s="26">
        <v>1834</v>
      </c>
      <c r="X38" s="26">
        <v>1834</v>
      </c>
      <c r="Y38" s="26">
        <v>2010</v>
      </c>
      <c r="Z38" s="26">
        <v>2360</v>
      </c>
      <c r="AA38" s="26">
        <v>2360</v>
      </c>
      <c r="AB38" s="26">
        <v>2360</v>
      </c>
      <c r="AC38" s="26">
        <v>2360</v>
      </c>
      <c r="AD38" s="26">
        <v>2585</v>
      </c>
      <c r="AE38" s="26">
        <v>2715</v>
      </c>
      <c r="AF38" s="26">
        <v>3015</v>
      </c>
      <c r="AI38" s="4"/>
      <c r="AT38" s="4"/>
    </row>
    <row r="39" spans="2:46">
      <c r="D39" t="s">
        <v>72</v>
      </c>
      <c r="E39" s="26">
        <v>0</v>
      </c>
      <c r="F39" s="26">
        <v>0</v>
      </c>
      <c r="G39" s="26">
        <v>0</v>
      </c>
      <c r="H39" s="26">
        <v>0</v>
      </c>
      <c r="I39" s="26">
        <v>0</v>
      </c>
      <c r="J39" s="26">
        <v>0</v>
      </c>
      <c r="K39" s="26">
        <v>0</v>
      </c>
      <c r="L39" s="26">
        <v>0</v>
      </c>
      <c r="M39" s="26">
        <v>35</v>
      </c>
      <c r="N39" s="26">
        <v>35</v>
      </c>
      <c r="O39" s="26">
        <v>35</v>
      </c>
      <c r="P39" s="26">
        <v>35</v>
      </c>
      <c r="Q39" s="26">
        <v>35</v>
      </c>
      <c r="R39" s="26">
        <v>35</v>
      </c>
      <c r="S39" s="26">
        <v>35</v>
      </c>
      <c r="T39" s="26">
        <v>35</v>
      </c>
      <c r="U39" s="26">
        <v>60</v>
      </c>
      <c r="V39" s="26">
        <v>60</v>
      </c>
      <c r="W39" s="26">
        <v>60</v>
      </c>
      <c r="X39" s="26">
        <v>60</v>
      </c>
      <c r="Y39" s="26">
        <v>60</v>
      </c>
      <c r="Z39" s="26">
        <v>60</v>
      </c>
      <c r="AA39" s="26">
        <v>76</v>
      </c>
      <c r="AB39" s="26">
        <v>76</v>
      </c>
      <c r="AC39" s="26">
        <v>76</v>
      </c>
      <c r="AD39" s="26">
        <v>146</v>
      </c>
      <c r="AE39" s="26">
        <v>146</v>
      </c>
      <c r="AF39" s="26">
        <v>166</v>
      </c>
      <c r="AI39" s="4"/>
      <c r="AT39" s="4"/>
    </row>
    <row r="40" spans="2:46">
      <c r="D40" t="s">
        <v>218</v>
      </c>
      <c r="E40" s="26">
        <f>SUM(E36:E39)</f>
        <v>43</v>
      </c>
      <c r="F40" s="26">
        <f t="shared" ref="F40" si="3">SUM(F36:F39)</f>
        <v>484.4</v>
      </c>
      <c r="G40" s="26">
        <f t="shared" ref="G40" si="4">SUM(G36:G39)</f>
        <v>805.4</v>
      </c>
      <c r="H40" s="26">
        <f t="shared" ref="H40" si="5">SUM(H36:H39)</f>
        <v>1339.4</v>
      </c>
      <c r="I40" s="26">
        <f>SUM(I36:I39)</f>
        <v>1674.4</v>
      </c>
      <c r="J40" s="26">
        <f t="shared" ref="J40" si="6">SUM(J36:J39)</f>
        <v>1824.4</v>
      </c>
      <c r="K40" s="26">
        <f t="shared" ref="K40" si="7">SUM(K36:K39)</f>
        <v>2171.4</v>
      </c>
      <c r="L40" s="26">
        <f t="shared" ref="L40" si="8">SUM(L36:L39)</f>
        <v>2546.4</v>
      </c>
      <c r="M40" s="26">
        <f t="shared" ref="M40" si="9">SUM(M36:M39)</f>
        <v>2581.4</v>
      </c>
      <c r="N40" s="26">
        <f t="shared" ref="N40" si="10">SUM(N36:N39)</f>
        <v>2798.4</v>
      </c>
      <c r="O40" s="26">
        <f t="shared" ref="O40" si="11">SUM(O36:O39)</f>
        <v>3026.4</v>
      </c>
      <c r="P40" s="26">
        <f t="shared" ref="P40" si="12">SUM(P36:P39)</f>
        <v>3234.4</v>
      </c>
      <c r="Q40" s="26">
        <f t="shared" ref="Q40" si="13">SUM(Q36:Q39)</f>
        <v>3513.7</v>
      </c>
      <c r="R40" s="26">
        <f t="shared" ref="R40" si="14">SUM(R36:R39)</f>
        <v>3762.7</v>
      </c>
      <c r="S40" s="26">
        <f t="shared" ref="S40" si="15">SUM(S36:S39)</f>
        <v>4006.7</v>
      </c>
      <c r="T40" s="26">
        <f t="shared" ref="T40" si="16">SUM(T36:T39)</f>
        <v>4090.7</v>
      </c>
      <c r="U40" s="26">
        <f t="shared" ref="U40" si="17">SUM(U36:U39)</f>
        <v>4339.7</v>
      </c>
      <c r="V40" s="26">
        <f t="shared" ref="V40" si="18">SUM(V36:V39)</f>
        <v>4448.1000000000004</v>
      </c>
      <c r="W40" s="26">
        <f t="shared" ref="W40" si="19">SUM(W36:W39)</f>
        <v>4663.1000000000004</v>
      </c>
      <c r="X40" s="26">
        <f t="shared" ref="X40" si="20">SUM(X36:X39)</f>
        <v>4793.1000000000004</v>
      </c>
      <c r="Y40" s="26">
        <f t="shared" ref="Y40" si="21">SUM(Y36:Y39)</f>
        <v>5129.1000000000004</v>
      </c>
      <c r="Z40" s="26">
        <f t="shared" ref="Z40" si="22">SUM(Z36:Z39)</f>
        <v>5579.1</v>
      </c>
      <c r="AA40" s="26">
        <f t="shared" ref="AA40" si="23">SUM(AA36:AA39)</f>
        <v>5745.1</v>
      </c>
      <c r="AB40" s="26">
        <f t="shared" ref="AB40" si="24">SUM(AB36:AB39)</f>
        <v>5870.1</v>
      </c>
      <c r="AC40" s="26">
        <f t="shared" ref="AC40" si="25">SUM(AC36:AC39)</f>
        <v>6020.1</v>
      </c>
      <c r="AD40" s="26">
        <f t="shared" ref="AD40" si="26">SUM(AD36:AD39)</f>
        <v>6315.1</v>
      </c>
      <c r="AE40" s="26">
        <f t="shared" ref="AE40" si="27">SUM(AE36:AE39)</f>
        <v>6445.1</v>
      </c>
      <c r="AF40" s="26">
        <f t="shared" ref="AF40" si="28">SUM(AF36:AF39)</f>
        <v>6765.1</v>
      </c>
      <c r="AI40" s="4"/>
      <c r="AT40" s="4"/>
    </row>
    <row r="41" spans="2:46">
      <c r="D41" s="4"/>
      <c r="AI41" s="4"/>
      <c r="AT41" s="4"/>
    </row>
    <row r="42" spans="2:46">
      <c r="B42" s="71" t="s">
        <v>241</v>
      </c>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I42" s="4"/>
      <c r="AT42" s="4"/>
    </row>
    <row r="43" spans="2:46">
      <c r="D43" s="4"/>
      <c r="AI43" s="4"/>
      <c r="AT43" s="4"/>
    </row>
    <row r="44" spans="2:46">
      <c r="D44" t="s">
        <v>242</v>
      </c>
      <c r="E44" s="26">
        <v>401.74670033129712</v>
      </c>
      <c r="F44" s="26">
        <v>4217.332736980853</v>
      </c>
      <c r="G44" s="26">
        <v>3487.7086711388292</v>
      </c>
      <c r="H44" s="26">
        <v>2984.9237003167723</v>
      </c>
      <c r="I44" s="26">
        <v>2751.2094767366498</v>
      </c>
      <c r="J44" s="26">
        <v>2598.8997337216592</v>
      </c>
      <c r="K44" s="26">
        <v>2400.3008694606879</v>
      </c>
      <c r="L44" s="26">
        <v>2307.3707571432874</v>
      </c>
      <c r="M44" s="26">
        <v>2253.4359839523554</v>
      </c>
      <c r="N44" s="26">
        <v>2198.8506766141336</v>
      </c>
      <c r="O44" s="26">
        <v>2116.4569173192917</v>
      </c>
      <c r="P44" s="26">
        <v>2060.665244536885</v>
      </c>
      <c r="Q44" s="26">
        <v>2035.4056409727004</v>
      </c>
      <c r="R44" s="26">
        <v>2035.4127096335485</v>
      </c>
      <c r="S44" s="26">
        <v>2025.5449668969998</v>
      </c>
      <c r="T44" s="26">
        <v>2019.5955689233981</v>
      </c>
      <c r="U44" s="26">
        <v>1951.6246605953691</v>
      </c>
      <c r="V44" s="26">
        <v>1963.2272719287812</v>
      </c>
      <c r="W44" s="26">
        <v>1969.3165358262313</v>
      </c>
      <c r="X44" s="26">
        <v>1962.2053635899945</v>
      </c>
      <c r="Y44" s="26">
        <v>1967.3610437692591</v>
      </c>
      <c r="Z44" s="26">
        <v>1986.6779594121108</v>
      </c>
      <c r="AA44" s="26">
        <v>1979.6201357469329</v>
      </c>
      <c r="AB44" s="26">
        <v>1973.6687182663661</v>
      </c>
      <c r="AC44" s="26">
        <v>1973.1239115060152</v>
      </c>
      <c r="AD44" s="26">
        <v>2002.8531223417044</v>
      </c>
      <c r="AE44" s="26">
        <v>1997.4074576344256</v>
      </c>
      <c r="AF44" s="26">
        <v>2002.9151050585415</v>
      </c>
      <c r="AI44" s="4"/>
      <c r="AT44" s="4"/>
    </row>
    <row r="45" spans="2:46">
      <c r="D45" t="s">
        <v>243</v>
      </c>
      <c r="E45" s="28">
        <f>1000*E44/E28</f>
        <v>114.24957443910688</v>
      </c>
      <c r="F45" s="28">
        <f t="shared" ref="F45:AF45" si="29">1000*F44/F28</f>
        <v>96.849783043757853</v>
      </c>
      <c r="G45" s="28">
        <f t="shared" si="29"/>
        <v>79.297352340390361</v>
      </c>
      <c r="H45" s="28">
        <f t="shared" si="29"/>
        <v>67.621538633585388</v>
      </c>
      <c r="I45" s="28">
        <f t="shared" si="29"/>
        <v>61.734403808831736</v>
      </c>
      <c r="J45" s="28">
        <f t="shared" si="29"/>
        <v>57.551873815521155</v>
      </c>
      <c r="K45" s="28">
        <f t="shared" si="29"/>
        <v>53.092661155496408</v>
      </c>
      <c r="L45" s="28">
        <f t="shared" si="29"/>
        <v>50.479441223377215</v>
      </c>
      <c r="M45" s="28">
        <f t="shared" si="29"/>
        <v>48.741046665573521</v>
      </c>
      <c r="N45" s="28">
        <f t="shared" si="29"/>
        <v>46.866364908845071</v>
      </c>
      <c r="O45" s="28">
        <f t="shared" si="29"/>
        <v>44.642571388573273</v>
      </c>
      <c r="P45" s="28">
        <f t="shared" si="29"/>
        <v>42.879556080365134</v>
      </c>
      <c r="Q45" s="28">
        <f t="shared" si="29"/>
        <v>41.742310921017818</v>
      </c>
      <c r="R45" s="28">
        <f t="shared" si="29"/>
        <v>40.962056195131716</v>
      </c>
      <c r="S45" s="28">
        <f t="shared" si="29"/>
        <v>40.218470943048821</v>
      </c>
      <c r="T45" s="28">
        <f t="shared" si="29"/>
        <v>39.54804659546776</v>
      </c>
      <c r="U45" s="28">
        <f t="shared" si="29"/>
        <v>37.958350601067657</v>
      </c>
      <c r="V45" s="28">
        <f t="shared" si="29"/>
        <v>37.59260838175328</v>
      </c>
      <c r="W45" s="28">
        <f t="shared" si="29"/>
        <v>37.289552959412276</v>
      </c>
      <c r="X45" s="28">
        <f t="shared" si="29"/>
        <v>36.651226306502501</v>
      </c>
      <c r="Y45" s="28">
        <f t="shared" si="29"/>
        <v>36.319563506966105</v>
      </c>
      <c r="Z45" s="28">
        <f t="shared" si="29"/>
        <v>36.213138589463455</v>
      </c>
      <c r="AA45" s="28">
        <f t="shared" si="29"/>
        <v>35.785953213864978</v>
      </c>
      <c r="AB45" s="28">
        <f t="shared" si="29"/>
        <v>35.313957987930955</v>
      </c>
      <c r="AC45" s="28">
        <f t="shared" si="29"/>
        <v>34.938369452747864</v>
      </c>
      <c r="AD45" s="28">
        <f t="shared" si="29"/>
        <v>35.05583903010411</v>
      </c>
      <c r="AE45" s="28">
        <f t="shared" si="29"/>
        <v>34.764954330689228</v>
      </c>
      <c r="AF45" s="28">
        <f t="shared" si="29"/>
        <v>34.569582091121752</v>
      </c>
      <c r="AI45" s="4"/>
      <c r="AT45" s="4"/>
    </row>
    <row r="46" spans="2:46">
      <c r="D46" s="4"/>
      <c r="F46" s="28"/>
      <c r="G46" s="28"/>
      <c r="H46" s="28"/>
      <c r="I46" s="28"/>
      <c r="J46" s="28"/>
      <c r="K46" s="28"/>
      <c r="L46" s="28"/>
      <c r="M46" s="28"/>
      <c r="AI46" s="4"/>
      <c r="AT46" s="4"/>
    </row>
    <row r="47" spans="2:46">
      <c r="B47" s="66" t="s">
        <v>244</v>
      </c>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I47" s="4"/>
      <c r="AT47" s="4"/>
    </row>
    <row r="48" spans="2:46">
      <c r="D48" s="4"/>
      <c r="AI48" s="4"/>
      <c r="AT48" s="4"/>
    </row>
    <row r="49" spans="1:46">
      <c r="C49" t="s">
        <v>245</v>
      </c>
      <c r="D49" s="4"/>
      <c r="AI49" s="4"/>
      <c r="AT49" s="4"/>
    </row>
    <row r="50" spans="1:46">
      <c r="D50" t="s">
        <v>246</v>
      </c>
      <c r="E50" s="125">
        <v>99.725999999999999</v>
      </c>
      <c r="F50" s="125">
        <v>98.361999999999995</v>
      </c>
      <c r="G50" s="125">
        <v>81.231999999999999</v>
      </c>
      <c r="H50" s="125">
        <v>66.768000000000001</v>
      </c>
      <c r="I50" s="125">
        <v>58.061999999999998</v>
      </c>
      <c r="J50" s="125">
        <v>59.976000000000006</v>
      </c>
      <c r="K50" s="125">
        <v>60.295999999999999</v>
      </c>
      <c r="L50" s="125">
        <v>57.892000000000003</v>
      </c>
      <c r="M50" s="125">
        <v>58.61</v>
      </c>
      <c r="N50" s="125">
        <v>64.295999999999992</v>
      </c>
      <c r="O50" s="125">
        <v>61.628000000000007</v>
      </c>
      <c r="P50" s="125">
        <v>60.456000000000003</v>
      </c>
      <c r="Q50" s="125">
        <v>58.83</v>
      </c>
      <c r="R50" s="125">
        <v>57.642000000000003</v>
      </c>
      <c r="S50" s="125">
        <v>53.046000000000006</v>
      </c>
      <c r="T50" s="125">
        <v>52.262000000000008</v>
      </c>
      <c r="U50" s="125">
        <v>44.490000000000009</v>
      </c>
      <c r="V50" s="125">
        <v>48.766000000000005</v>
      </c>
      <c r="W50" s="125">
        <v>46.466000000000008</v>
      </c>
      <c r="X50" s="125">
        <v>48.302</v>
      </c>
      <c r="Y50" s="125">
        <v>51.78</v>
      </c>
      <c r="Z50" s="125">
        <v>49.190000000000005</v>
      </c>
      <c r="AA50" s="125">
        <v>53.490000000000009</v>
      </c>
      <c r="AB50" s="125">
        <v>50.11</v>
      </c>
      <c r="AC50" s="125">
        <v>51.554000000000009</v>
      </c>
      <c r="AD50" s="125">
        <v>52.830000000000005</v>
      </c>
      <c r="AE50" s="125">
        <v>55.050000000000004</v>
      </c>
      <c r="AF50" s="125">
        <v>55.075000000000003</v>
      </c>
      <c r="AI50" s="4"/>
      <c r="AT50" s="4"/>
    </row>
    <row r="51" spans="1:46">
      <c r="D51" t="s">
        <v>247</v>
      </c>
      <c r="E51" s="125">
        <v>137.22</v>
      </c>
      <c r="F51" s="125">
        <v>118.77</v>
      </c>
      <c r="G51" s="125">
        <v>114.14</v>
      </c>
      <c r="H51" s="125">
        <v>98.7</v>
      </c>
      <c r="I51" s="125">
        <v>81.67</v>
      </c>
      <c r="J51" s="125">
        <v>83.71</v>
      </c>
      <c r="K51" s="125">
        <v>88.77</v>
      </c>
      <c r="L51" s="125">
        <v>84.82</v>
      </c>
      <c r="M51" s="125">
        <v>84.31</v>
      </c>
      <c r="N51" s="125">
        <v>90.69</v>
      </c>
      <c r="O51" s="125">
        <v>88.22</v>
      </c>
      <c r="P51" s="125">
        <v>87.15</v>
      </c>
      <c r="Q51" s="125">
        <v>87.35</v>
      </c>
      <c r="R51" s="125">
        <v>90.83</v>
      </c>
      <c r="S51" s="125">
        <v>83.28</v>
      </c>
      <c r="T51" s="125">
        <v>85.72</v>
      </c>
      <c r="U51" s="125">
        <v>82.7</v>
      </c>
      <c r="V51" s="125">
        <v>85.36</v>
      </c>
      <c r="W51" s="125">
        <v>83.65</v>
      </c>
      <c r="X51" s="125">
        <v>86.3</v>
      </c>
      <c r="Y51" s="125">
        <v>87.57</v>
      </c>
      <c r="Z51" s="125">
        <v>87.06</v>
      </c>
      <c r="AA51" s="125">
        <v>90.72</v>
      </c>
      <c r="AB51" s="125">
        <v>90.45</v>
      </c>
      <c r="AC51" s="125">
        <v>89.69</v>
      </c>
      <c r="AD51" s="125">
        <v>95.47</v>
      </c>
      <c r="AE51" s="125">
        <v>96.3</v>
      </c>
      <c r="AF51" s="125">
        <v>99.025000000000006</v>
      </c>
      <c r="AI51" s="4"/>
      <c r="AT51" s="4"/>
    </row>
    <row r="52" spans="1:46">
      <c r="D52" t="s">
        <v>248</v>
      </c>
      <c r="E52" s="125">
        <v>151.41</v>
      </c>
      <c r="F52" s="125">
        <v>134.22999999999999</v>
      </c>
      <c r="G52" s="125">
        <v>130.06</v>
      </c>
      <c r="H52" s="125">
        <v>110.85</v>
      </c>
      <c r="I52" s="125">
        <v>102.27</v>
      </c>
      <c r="J52" s="125">
        <v>105.72</v>
      </c>
      <c r="K52" s="125">
        <v>103.07</v>
      </c>
      <c r="L52" s="125">
        <v>100.94</v>
      </c>
      <c r="M52" s="125">
        <v>103.44</v>
      </c>
      <c r="N52" s="125">
        <v>111.53</v>
      </c>
      <c r="O52" s="125">
        <v>112.06</v>
      </c>
      <c r="P52" s="125">
        <v>114.32</v>
      </c>
      <c r="Q52" s="125">
        <v>114.27</v>
      </c>
      <c r="R52" s="125">
        <v>114.63</v>
      </c>
      <c r="S52" s="125">
        <v>117.64</v>
      </c>
      <c r="T52" s="125">
        <v>121.34</v>
      </c>
      <c r="U52" s="125">
        <v>119.16</v>
      </c>
      <c r="V52" s="125">
        <v>118.15</v>
      </c>
      <c r="W52" s="125">
        <v>119.53</v>
      </c>
      <c r="X52" s="125">
        <v>121.05</v>
      </c>
      <c r="Y52" s="125">
        <v>124.9</v>
      </c>
      <c r="Z52" s="125">
        <v>124.26</v>
      </c>
      <c r="AA52" s="125">
        <v>125.54</v>
      </c>
      <c r="AB52" s="125">
        <v>127.34</v>
      </c>
      <c r="AC52" s="125">
        <v>128.1</v>
      </c>
      <c r="AD52" s="125">
        <v>131.37</v>
      </c>
      <c r="AE52" s="125">
        <v>134.78</v>
      </c>
      <c r="AF52" s="125">
        <v>137.33000000000001</v>
      </c>
      <c r="AI52" s="4"/>
      <c r="AT52" s="4"/>
    </row>
    <row r="53" spans="1:46">
      <c r="D53" t="s">
        <v>249</v>
      </c>
      <c r="E53" s="125">
        <v>164.26</v>
      </c>
      <c r="F53" s="125">
        <v>152.26</v>
      </c>
      <c r="G53" s="125">
        <v>152.69999999999999</v>
      </c>
      <c r="H53" s="125">
        <v>135.86000000000001</v>
      </c>
      <c r="I53" s="125">
        <v>124.77</v>
      </c>
      <c r="J53" s="125">
        <v>122.63</v>
      </c>
      <c r="K53" s="125">
        <v>127.06</v>
      </c>
      <c r="L53" s="125">
        <v>120.31</v>
      </c>
      <c r="M53" s="125">
        <v>123.69</v>
      </c>
      <c r="N53" s="125">
        <v>140.81</v>
      </c>
      <c r="O53" s="125">
        <v>142.78</v>
      </c>
      <c r="P53" s="125">
        <v>144.13</v>
      </c>
      <c r="Q53" s="125">
        <v>146.09</v>
      </c>
      <c r="R53" s="125">
        <v>146.22999999999999</v>
      </c>
      <c r="S53" s="125">
        <v>147.46</v>
      </c>
      <c r="T53" s="125">
        <v>151.49</v>
      </c>
      <c r="U53" s="125">
        <v>147.72</v>
      </c>
      <c r="V53" s="125">
        <v>152</v>
      </c>
      <c r="W53" s="125">
        <v>154.96</v>
      </c>
      <c r="X53" s="125">
        <v>155.75</v>
      </c>
      <c r="Y53" s="125">
        <v>157.47999999999999</v>
      </c>
      <c r="Z53" s="125">
        <v>157.69</v>
      </c>
      <c r="AA53" s="125">
        <v>158.37</v>
      </c>
      <c r="AB53" s="125">
        <v>162.53</v>
      </c>
      <c r="AC53" s="125">
        <v>163.43</v>
      </c>
      <c r="AD53" s="125">
        <v>167.05</v>
      </c>
      <c r="AE53" s="125">
        <v>168.74</v>
      </c>
      <c r="AF53" s="125">
        <v>172.53</v>
      </c>
      <c r="AI53" s="4"/>
      <c r="AT53" s="4"/>
    </row>
    <row r="54" spans="1:46">
      <c r="D54" t="s">
        <v>250</v>
      </c>
      <c r="E54" s="125">
        <v>179.57999999999996</v>
      </c>
      <c r="F54" s="125">
        <v>180.99599999999998</v>
      </c>
      <c r="G54" s="125">
        <v>188.34200000000001</v>
      </c>
      <c r="H54" s="125">
        <v>168.506</v>
      </c>
      <c r="I54" s="125">
        <v>154.92999999999998</v>
      </c>
      <c r="J54" s="125">
        <v>156.38599999999997</v>
      </c>
      <c r="K54" s="125">
        <v>156.73399999999995</v>
      </c>
      <c r="L54" s="125">
        <v>150.94</v>
      </c>
      <c r="M54" s="125">
        <v>156.62799999999999</v>
      </c>
      <c r="N54" s="125">
        <v>167.392</v>
      </c>
      <c r="O54" s="125">
        <v>173.05199999999999</v>
      </c>
      <c r="P54" s="125">
        <v>176.226</v>
      </c>
      <c r="Q54" s="125">
        <v>177.87199999999999</v>
      </c>
      <c r="R54" s="125">
        <v>179.03799999999998</v>
      </c>
      <c r="S54" s="125">
        <v>181.69399999999999</v>
      </c>
      <c r="T54" s="125">
        <v>186.59999999999997</v>
      </c>
      <c r="U54" s="125">
        <v>187.142</v>
      </c>
      <c r="V54" s="125">
        <v>189.49399999999997</v>
      </c>
      <c r="W54" s="125">
        <v>193.48199999999997</v>
      </c>
      <c r="X54" s="125">
        <v>195.55199999999999</v>
      </c>
      <c r="Y54" s="125">
        <v>196.34199999999998</v>
      </c>
      <c r="Z54" s="125">
        <v>197.15399999999997</v>
      </c>
      <c r="AA54" s="125">
        <v>196.12199999999996</v>
      </c>
      <c r="AB54" s="125">
        <v>200.26999999999995</v>
      </c>
      <c r="AC54" s="125">
        <v>204.75999999999993</v>
      </c>
      <c r="AD54" s="125">
        <v>208.48599999999996</v>
      </c>
      <c r="AE54" s="125">
        <v>210.88199999999998</v>
      </c>
      <c r="AF54" s="125">
        <v>216.35</v>
      </c>
      <c r="AI54" s="4"/>
      <c r="AT54" s="4"/>
    </row>
    <row r="55" spans="1:46">
      <c r="D55" s="4"/>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I55" s="4"/>
      <c r="AT55" s="4"/>
    </row>
    <row r="56" spans="1:46">
      <c r="D56" s="4"/>
      <c r="AI56" s="4"/>
      <c r="AT56" s="4"/>
    </row>
    <row r="57" spans="1:46">
      <c r="D57" s="4"/>
      <c r="AI57" s="4"/>
      <c r="AT57" s="4"/>
    </row>
    <row r="58" spans="1:46" ht="18.75">
      <c r="A58" s="128" t="s">
        <v>24</v>
      </c>
      <c r="B58" s="126"/>
      <c r="C58" s="126"/>
      <c r="D58" s="127"/>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I58" s="4"/>
      <c r="AT58" s="4"/>
    </row>
    <row r="59" spans="1:46">
      <c r="D59" s="4"/>
      <c r="AI59" s="4"/>
      <c r="AT59" s="4"/>
    </row>
    <row r="60" spans="1:46">
      <c r="B60" s="70" t="s">
        <v>228</v>
      </c>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I60" s="4"/>
      <c r="AT60" s="4"/>
    </row>
    <row r="61" spans="1:46">
      <c r="D61" s="4"/>
      <c r="AI61" s="4"/>
      <c r="AT61" s="4"/>
    </row>
    <row r="62" spans="1:46">
      <c r="C62" t="s">
        <v>229</v>
      </c>
      <c r="D62" s="4"/>
      <c r="AI62" s="4"/>
      <c r="AT62" s="4"/>
    </row>
    <row r="63" spans="1:46">
      <c r="D63" t="s">
        <v>230</v>
      </c>
      <c r="E63" s="26">
        <v>49.874271720430102</v>
      </c>
      <c r="F63" s="26">
        <v>4342.8470719354837</v>
      </c>
      <c r="G63" s="26">
        <v>2681.2582562365592</v>
      </c>
      <c r="H63" s="26">
        <v>2534.6814903225804</v>
      </c>
      <c r="I63" s="26">
        <v>2303.8353953763444</v>
      </c>
      <c r="J63" s="26">
        <v>1855.1664408602153</v>
      </c>
      <c r="K63" s="26">
        <v>1534.5109886021505</v>
      </c>
      <c r="L63" s="26">
        <v>1453.2477902150538</v>
      </c>
      <c r="M63" s="26">
        <v>1226.1088137634408</v>
      </c>
      <c r="N63" s="26">
        <v>610.72023763440859</v>
      </c>
      <c r="O63" s="26">
        <v>569.35020225806454</v>
      </c>
      <c r="P63" s="26">
        <v>555.99885763440886</v>
      </c>
      <c r="Q63" s="26">
        <v>542.77081397849463</v>
      </c>
      <c r="R63" s="26">
        <v>516.86397999999997</v>
      </c>
      <c r="S63" s="26">
        <v>0</v>
      </c>
      <c r="T63" s="26">
        <v>0</v>
      </c>
      <c r="U63" s="26">
        <v>0</v>
      </c>
      <c r="V63" s="26">
        <v>0</v>
      </c>
      <c r="W63" s="26">
        <v>0</v>
      </c>
      <c r="X63" s="26">
        <v>0</v>
      </c>
      <c r="Y63" s="26">
        <v>0</v>
      </c>
      <c r="Z63" s="26">
        <v>0</v>
      </c>
      <c r="AA63" s="26">
        <v>0</v>
      </c>
      <c r="AB63" s="26">
        <v>0</v>
      </c>
      <c r="AC63" s="26">
        <v>0</v>
      </c>
      <c r="AD63" s="26">
        <v>0</v>
      </c>
      <c r="AE63" s="26">
        <v>0</v>
      </c>
      <c r="AF63" s="26">
        <v>0</v>
      </c>
      <c r="AI63" s="4"/>
      <c r="AT63" s="4"/>
    </row>
    <row r="64" spans="1:46">
      <c r="D64" t="s">
        <v>231</v>
      </c>
      <c r="E64" s="26">
        <v>228.72150473118282</v>
      </c>
      <c r="F64" s="26">
        <v>973.93089860215071</v>
      </c>
      <c r="G64" s="26">
        <v>984.03930258064474</v>
      </c>
      <c r="H64" s="26">
        <v>793.46882774193625</v>
      </c>
      <c r="I64" s="26">
        <v>624.06276053763429</v>
      </c>
      <c r="J64" s="26">
        <v>440.5405309677418</v>
      </c>
      <c r="K64" s="26">
        <v>444.16628236559137</v>
      </c>
      <c r="L64" s="26">
        <v>371.40254376344069</v>
      </c>
      <c r="M64" s="26">
        <v>285.46232010752692</v>
      </c>
      <c r="N64" s="26">
        <v>363.01499290322596</v>
      </c>
      <c r="O64" s="26">
        <v>281.54300118279565</v>
      </c>
      <c r="P64" s="26">
        <v>240.25896483870972</v>
      </c>
      <c r="Q64" s="26">
        <v>230.40796376344085</v>
      </c>
      <c r="R64" s="26">
        <v>215.4422653763441</v>
      </c>
      <c r="S64" s="26">
        <v>324.63037881720425</v>
      </c>
      <c r="T64" s="26">
        <v>356.6787833333334</v>
      </c>
      <c r="U64" s="26">
        <v>334.88829709677418</v>
      </c>
      <c r="V64" s="26">
        <v>310.62404623655914</v>
      </c>
      <c r="W64" s="26">
        <v>302.61969752688174</v>
      </c>
      <c r="X64" s="26">
        <v>327.27463473118274</v>
      </c>
      <c r="Y64" s="26">
        <v>311.34662989247306</v>
      </c>
      <c r="Z64" s="26">
        <v>331.00245946236549</v>
      </c>
      <c r="AA64" s="26">
        <v>294.01441053763438</v>
      </c>
      <c r="AB64" s="26">
        <v>297.79151612903229</v>
      </c>
      <c r="AC64" s="26">
        <v>316.49615645161288</v>
      </c>
      <c r="AD64" s="26">
        <v>315.43317182795693</v>
      </c>
      <c r="AE64" s="26">
        <v>330.22305172043002</v>
      </c>
      <c r="AF64" s="26">
        <v>302.50781989247304</v>
      </c>
      <c r="AI64" s="4"/>
      <c r="AT64" s="4"/>
    </row>
    <row r="65" spans="3:46">
      <c r="D65" t="s">
        <v>68</v>
      </c>
      <c r="E65" s="26">
        <v>319.60954494623655</v>
      </c>
      <c r="F65" s="26">
        <v>4098.2434930107529</v>
      </c>
      <c r="G65" s="26">
        <v>4508.5046215053762</v>
      </c>
      <c r="H65" s="26">
        <v>4844.8644567741949</v>
      </c>
      <c r="I65" s="26">
        <v>6451.0938280645159</v>
      </c>
      <c r="J65" s="26">
        <v>7105.9136168817186</v>
      </c>
      <c r="K65" s="26">
        <v>7947.3541313978485</v>
      </c>
      <c r="L65" s="26">
        <v>7951.8485708602175</v>
      </c>
      <c r="M65" s="26">
        <v>7945.7863879569877</v>
      </c>
      <c r="N65" s="26">
        <v>9296.5981580645148</v>
      </c>
      <c r="O65" s="26">
        <v>9908.2087354838732</v>
      </c>
      <c r="P65" s="26">
        <v>10779.498017634407</v>
      </c>
      <c r="Q65" s="26">
        <v>11591.762545698926</v>
      </c>
      <c r="R65" s="26">
        <v>11971.70226870968</v>
      </c>
      <c r="S65" s="26">
        <v>12376.384553333333</v>
      </c>
      <c r="T65" s="26">
        <v>12410.147335161291</v>
      </c>
      <c r="U65" s="26">
        <v>13067.675612473115</v>
      </c>
      <c r="V65" s="26">
        <v>13624.528462258062</v>
      </c>
      <c r="W65" s="26">
        <v>14125.756800107525</v>
      </c>
      <c r="X65" s="26">
        <v>14551.335643763441</v>
      </c>
      <c r="Y65" s="26">
        <v>14539.992653333335</v>
      </c>
      <c r="Z65" s="26">
        <v>15067.821137956991</v>
      </c>
      <c r="AA65" s="26">
        <v>15000.157103440868</v>
      </c>
      <c r="AB65" s="26">
        <v>15178.044827849457</v>
      </c>
      <c r="AC65" s="26">
        <v>15488.074723010754</v>
      </c>
      <c r="AD65" s="26">
        <v>16269.126169247311</v>
      </c>
      <c r="AE65" s="26">
        <v>16249.082313655912</v>
      </c>
      <c r="AF65" s="26">
        <v>16985.208962580647</v>
      </c>
      <c r="AI65" s="4"/>
      <c r="AT65" s="4"/>
    </row>
    <row r="66" spans="3:46">
      <c r="D66" t="s">
        <v>72</v>
      </c>
      <c r="E66" s="26">
        <v>1990.9491126881721</v>
      </c>
      <c r="F66" s="26">
        <v>24166.863006881718</v>
      </c>
      <c r="G66" s="26">
        <v>24315.926835913971</v>
      </c>
      <c r="H66" s="26">
        <v>24414.67983526882</v>
      </c>
      <c r="I66" s="26">
        <v>24237.954328387088</v>
      </c>
      <c r="J66" s="26">
        <v>24204.569891935484</v>
      </c>
      <c r="K66" s="26">
        <v>23999.222871827951</v>
      </c>
      <c r="L66" s="26">
        <v>23967.431323978497</v>
      </c>
      <c r="M66" s="26">
        <v>23834.759527956987</v>
      </c>
      <c r="N66" s="26">
        <v>23686.933058387094</v>
      </c>
      <c r="O66" s="26">
        <v>23562.383094408597</v>
      </c>
      <c r="P66" s="26">
        <v>23444.526659032261</v>
      </c>
      <c r="Q66" s="26">
        <v>23301.650050107524</v>
      </c>
      <c r="R66" s="26">
        <v>23551.645107419357</v>
      </c>
      <c r="S66" s="26">
        <v>23629.2854983871</v>
      </c>
      <c r="T66" s="26">
        <v>23783.994433225806</v>
      </c>
      <c r="U66" s="26">
        <v>23981.273163333339</v>
      </c>
      <c r="V66" s="26">
        <v>24043.777860215057</v>
      </c>
      <c r="W66" s="26">
        <v>23788.247012473115</v>
      </c>
      <c r="X66" s="26">
        <v>23800.288744731184</v>
      </c>
      <c r="Y66" s="26">
        <v>23903.498715913975</v>
      </c>
      <c r="Z66" s="26">
        <v>23872.456388817205</v>
      </c>
      <c r="AA66" s="26">
        <v>23801.635639139782</v>
      </c>
      <c r="AB66" s="26">
        <v>23736.896422043006</v>
      </c>
      <c r="AC66" s="26">
        <v>23809.150139247315</v>
      </c>
      <c r="AD66" s="26">
        <v>23887.192025698921</v>
      </c>
      <c r="AE66" s="26">
        <v>23974.291281182792</v>
      </c>
      <c r="AF66" s="26">
        <v>23878.683763440858</v>
      </c>
      <c r="AI66" s="4"/>
      <c r="AT66" s="4"/>
    </row>
    <row r="67" spans="3:46">
      <c r="D67" t="s">
        <v>71</v>
      </c>
      <c r="E67" s="26">
        <v>673.48829999999998</v>
      </c>
      <c r="F67" s="26">
        <v>8184.6567699999978</v>
      </c>
      <c r="G67" s="26">
        <v>9683.0622700000058</v>
      </c>
      <c r="H67" s="26">
        <v>9861.5024700000104</v>
      </c>
      <c r="I67" s="26">
        <v>10292.931480000007</v>
      </c>
      <c r="J67" s="26">
        <v>11267.313799999996</v>
      </c>
      <c r="K67" s="26">
        <v>11965.125790000009</v>
      </c>
      <c r="L67" s="26">
        <v>13442.570990000004</v>
      </c>
      <c r="M67" s="26">
        <v>14507.446950000003</v>
      </c>
      <c r="N67" s="26">
        <v>14547.385259999997</v>
      </c>
      <c r="O67" s="26">
        <v>14790.352629999999</v>
      </c>
      <c r="P67" s="26">
        <v>14790.844540000004</v>
      </c>
      <c r="Q67" s="26">
        <v>14792.036420000009</v>
      </c>
      <c r="R67" s="26">
        <v>14835.079049999997</v>
      </c>
      <c r="S67" s="26">
        <v>14789.522920000007</v>
      </c>
      <c r="T67" s="26">
        <v>14789.514470000004</v>
      </c>
      <c r="U67" s="26">
        <v>14790.415949999999</v>
      </c>
      <c r="V67" s="26">
        <v>15102.728669999999</v>
      </c>
      <c r="W67" s="26">
        <v>15198.467939354839</v>
      </c>
      <c r="X67" s="26">
        <v>15395.536366344086</v>
      </c>
      <c r="Y67" s="26">
        <v>15998.630823333333</v>
      </c>
      <c r="Z67" s="26">
        <v>16245.690266129033</v>
      </c>
      <c r="AA67" s="26">
        <v>17143.278163225808</v>
      </c>
      <c r="AB67" s="26">
        <v>17612.557247957</v>
      </c>
      <c r="AC67" s="26">
        <v>17616.106671612906</v>
      </c>
      <c r="AD67" s="26">
        <v>17657.935599569897</v>
      </c>
      <c r="AE67" s="26">
        <v>17609.74212010753</v>
      </c>
      <c r="AF67" s="26">
        <v>17610.340765483863</v>
      </c>
      <c r="AI67" s="4"/>
      <c r="AT67" s="4"/>
    </row>
    <row r="68" spans="3:46">
      <c r="D68" t="s">
        <v>232</v>
      </c>
      <c r="E68" s="26">
        <v>155.77799913978498</v>
      </c>
      <c r="F68" s="26">
        <v>1313.383693763441</v>
      </c>
      <c r="G68" s="26">
        <v>1570.4490469892473</v>
      </c>
      <c r="H68" s="26">
        <v>1383.5915954838708</v>
      </c>
      <c r="I68" s="26">
        <v>1101.9217409677419</v>
      </c>
      <c r="J68" s="26">
        <v>860.70941774193568</v>
      </c>
      <c r="K68" s="26">
        <v>913.35439333333329</v>
      </c>
      <c r="L68" s="26">
        <v>828.86372946236565</v>
      </c>
      <c r="M68" s="26">
        <v>723.84786559139786</v>
      </c>
      <c r="N68" s="26">
        <v>890.3930689247311</v>
      </c>
      <c r="O68" s="26">
        <v>840.56253311827936</v>
      </c>
      <c r="P68" s="26">
        <v>803.44203548387088</v>
      </c>
      <c r="Q68" s="26">
        <v>767.45763784946246</v>
      </c>
      <c r="R68" s="26">
        <v>749.56025956989254</v>
      </c>
      <c r="S68" s="26">
        <v>1140.2089695698926</v>
      </c>
      <c r="T68" s="26">
        <v>1195.8299805376341</v>
      </c>
      <c r="U68" s="26">
        <v>1168.3415808602151</v>
      </c>
      <c r="V68" s="26">
        <v>1142.3175644086023</v>
      </c>
      <c r="W68" s="26">
        <v>1078.2784312903227</v>
      </c>
      <c r="X68" s="26">
        <v>1145.5307224731182</v>
      </c>
      <c r="Y68" s="26">
        <v>1135.3806482795701</v>
      </c>
      <c r="Z68" s="26">
        <v>1168.0883337634411</v>
      </c>
      <c r="AA68" s="26">
        <v>1108.9142566666669</v>
      </c>
      <c r="AB68" s="26">
        <v>1113.3308063440859</v>
      </c>
      <c r="AC68" s="26">
        <v>1166.0719892473121</v>
      </c>
      <c r="AD68" s="26">
        <v>1204.4000386021505</v>
      </c>
      <c r="AE68" s="26">
        <v>1247.5624622580644</v>
      </c>
      <c r="AF68" s="26">
        <v>1190.36652</v>
      </c>
      <c r="AI68" s="4"/>
      <c r="AT68" s="4"/>
    </row>
    <row r="69" spans="3:46">
      <c r="D69" t="s">
        <v>233</v>
      </c>
      <c r="E69" s="26">
        <v>7.0577854838709682</v>
      </c>
      <c r="F69" s="26">
        <v>103.96218010752689</v>
      </c>
      <c r="G69" s="26">
        <v>353.20616795698925</v>
      </c>
      <c r="H69" s="26">
        <v>1565.3415322580647</v>
      </c>
      <c r="I69" s="26">
        <v>1798.5267183870969</v>
      </c>
      <c r="J69" s="26">
        <v>2331.2097765591398</v>
      </c>
      <c r="K69" s="26">
        <v>2918.8153051612903</v>
      </c>
      <c r="L69" s="26">
        <v>3090.8678829032251</v>
      </c>
      <c r="M69" s="26">
        <v>3068.2063190322583</v>
      </c>
      <c r="N69" s="26">
        <v>3162.7913632258069</v>
      </c>
      <c r="O69" s="26">
        <v>3321.4225258064516</v>
      </c>
      <c r="P69" s="26">
        <v>3512.5791363440858</v>
      </c>
      <c r="Q69" s="26">
        <v>3738.7702831182796</v>
      </c>
      <c r="R69" s="26">
        <v>4140.9139206451619</v>
      </c>
      <c r="S69" s="26">
        <v>4386.5208511827959</v>
      </c>
      <c r="T69" s="26">
        <v>4898.0720544086034</v>
      </c>
      <c r="U69" s="26">
        <v>4871.7965286021499</v>
      </c>
      <c r="V69" s="26">
        <v>4859.1210081720428</v>
      </c>
      <c r="W69" s="26">
        <v>4793.756940107527</v>
      </c>
      <c r="X69" s="26">
        <v>4771.7743809677431</v>
      </c>
      <c r="Y69" s="26">
        <v>4846.3205056989245</v>
      </c>
      <c r="Z69" s="26">
        <v>4937.8865260215034</v>
      </c>
      <c r="AA69" s="26">
        <v>4881.4371660215074</v>
      </c>
      <c r="AB69" s="26">
        <v>5024.7119820430098</v>
      </c>
      <c r="AC69" s="26">
        <v>5276.6712775268816</v>
      </c>
      <c r="AD69" s="26">
        <v>5277.866353225807</v>
      </c>
      <c r="AE69" s="26">
        <v>5786.703422365591</v>
      </c>
      <c r="AF69" s="26">
        <v>5973.7952688172027</v>
      </c>
      <c r="AI69" s="4"/>
      <c r="AT69" s="4"/>
    </row>
    <row r="70" spans="3:46">
      <c r="D70" t="s">
        <v>234</v>
      </c>
      <c r="E70" s="26">
        <v>0.12672946236559141</v>
      </c>
      <c r="F70" s="26">
        <v>19.537741075268812</v>
      </c>
      <c r="G70" s="26">
        <v>20.964201827957002</v>
      </c>
      <c r="H70" s="26">
        <v>15.600436451612889</v>
      </c>
      <c r="I70" s="26">
        <v>17.895320430107535</v>
      </c>
      <c r="J70" s="26">
        <v>18.919170215053761</v>
      </c>
      <c r="K70" s="26">
        <v>22.944095376344087</v>
      </c>
      <c r="L70" s="26">
        <v>23.196145591397848</v>
      </c>
      <c r="M70" s="26">
        <v>20.33346505376344</v>
      </c>
      <c r="N70" s="26">
        <v>26.116803333333333</v>
      </c>
      <c r="O70" s="26">
        <v>22.877743440860218</v>
      </c>
      <c r="P70" s="26">
        <v>25.069580645161292</v>
      </c>
      <c r="Q70" s="26">
        <v>27.258855913978486</v>
      </c>
      <c r="R70" s="26">
        <v>26.813839569892455</v>
      </c>
      <c r="S70" s="26">
        <v>25.495569569892464</v>
      </c>
      <c r="T70" s="26">
        <v>27.79132774193549</v>
      </c>
      <c r="U70" s="26">
        <v>27.073682473118286</v>
      </c>
      <c r="V70" s="26">
        <v>29.056081075268811</v>
      </c>
      <c r="W70" s="26">
        <v>31.103457741935486</v>
      </c>
      <c r="X70" s="26">
        <v>31.955522365591399</v>
      </c>
      <c r="Y70" s="26">
        <v>32.814498602150543</v>
      </c>
      <c r="Z70" s="26">
        <v>36.557536236559123</v>
      </c>
      <c r="AA70" s="26">
        <v>35.687839139784941</v>
      </c>
      <c r="AB70" s="26">
        <v>37.90631010752687</v>
      </c>
      <c r="AC70" s="26">
        <v>41.963874946236551</v>
      </c>
      <c r="AD70" s="26">
        <v>46.669818172043001</v>
      </c>
      <c r="AE70" s="26">
        <v>50.053857096774159</v>
      </c>
      <c r="AF70" s="26">
        <v>56.388046666666675</v>
      </c>
      <c r="AI70" s="4"/>
      <c r="AT70" s="4"/>
    </row>
    <row r="71" spans="3:46">
      <c r="D71" t="s">
        <v>235</v>
      </c>
      <c r="E71" s="26">
        <v>80.870650000000097</v>
      </c>
      <c r="F71" s="26">
        <v>941.10779000000082</v>
      </c>
      <c r="G71" s="26">
        <v>938.38673000000063</v>
      </c>
      <c r="H71" s="26">
        <v>938.33234999999979</v>
      </c>
      <c r="I71" s="26">
        <v>938.56129999999939</v>
      </c>
      <c r="J71" s="26">
        <v>941.05361999999968</v>
      </c>
      <c r="K71" s="26">
        <v>938.52185000000009</v>
      </c>
      <c r="L71" s="26">
        <v>938.51540999999963</v>
      </c>
      <c r="M71" s="26">
        <v>938.33683000000019</v>
      </c>
      <c r="N71" s="26">
        <v>941.00158999999917</v>
      </c>
      <c r="O71" s="26">
        <v>938.5011199999999</v>
      </c>
      <c r="P71" s="26">
        <v>938.43864999999994</v>
      </c>
      <c r="Q71" s="26">
        <v>938.65943999999877</v>
      </c>
      <c r="R71" s="26">
        <v>940.84154000000012</v>
      </c>
      <c r="S71" s="26">
        <v>938.33234999999979</v>
      </c>
      <c r="T71" s="26">
        <v>938.30905999999982</v>
      </c>
      <c r="U71" s="26">
        <v>938.45124000000021</v>
      </c>
      <c r="V71" s="26">
        <v>941.13683000000105</v>
      </c>
      <c r="W71" s="26">
        <v>938.46139225806462</v>
      </c>
      <c r="X71" s="26">
        <v>938.3330206451617</v>
      </c>
      <c r="Y71" s="26">
        <v>938.50063763440801</v>
      </c>
      <c r="Z71" s="26">
        <v>940.99435193548402</v>
      </c>
      <c r="AA71" s="26">
        <v>938.42719193548407</v>
      </c>
      <c r="AB71" s="26">
        <v>938.64818236559029</v>
      </c>
      <c r="AC71" s="26">
        <v>938.45396397849413</v>
      </c>
      <c r="AD71" s="26">
        <v>940.80772107526946</v>
      </c>
      <c r="AE71" s="26">
        <v>938.35265870967783</v>
      </c>
      <c r="AF71" s="26">
        <v>938.40566569892508</v>
      </c>
      <c r="AI71" s="4"/>
      <c r="AT71" s="4"/>
    </row>
    <row r="72" spans="3:46">
      <c r="D72" t="s">
        <v>236</v>
      </c>
      <c r="E72" s="26">
        <v>0</v>
      </c>
      <c r="F72" s="26">
        <v>6.3647132258064518</v>
      </c>
      <c r="G72" s="26">
        <v>7.8305082795698926</v>
      </c>
      <c r="H72" s="26">
        <v>9.6877823655913993</v>
      </c>
      <c r="I72" s="26">
        <v>12.747028709677419</v>
      </c>
      <c r="J72" s="26">
        <v>16.673123763440866</v>
      </c>
      <c r="K72" s="26">
        <v>22.715027311827964</v>
      </c>
      <c r="L72" s="26">
        <v>22.509365268817209</v>
      </c>
      <c r="M72" s="26">
        <v>18.509575913978498</v>
      </c>
      <c r="N72" s="26">
        <v>24.694339784946241</v>
      </c>
      <c r="O72" s="26">
        <v>22.676979247311831</v>
      </c>
      <c r="P72" s="26">
        <v>26.887929462365587</v>
      </c>
      <c r="Q72" s="26">
        <v>30.938499247311828</v>
      </c>
      <c r="R72" s="26">
        <v>28.454148494623659</v>
      </c>
      <c r="S72" s="26">
        <v>28.75307419354839</v>
      </c>
      <c r="T72" s="26">
        <v>31.209433870967736</v>
      </c>
      <c r="U72" s="26">
        <v>31.939881612903232</v>
      </c>
      <c r="V72" s="26">
        <v>35.307052150537629</v>
      </c>
      <c r="W72" s="26">
        <v>38.290579784946239</v>
      </c>
      <c r="X72" s="26">
        <v>39.069557526881717</v>
      </c>
      <c r="Y72" s="26">
        <v>41.786457526881719</v>
      </c>
      <c r="Z72" s="26">
        <v>47.039272903225807</v>
      </c>
      <c r="AA72" s="26">
        <v>47.884680860215042</v>
      </c>
      <c r="AB72" s="26">
        <v>51.139907849462354</v>
      </c>
      <c r="AC72" s="26">
        <v>53.936450430107527</v>
      </c>
      <c r="AD72" s="26">
        <v>64.240969032258064</v>
      </c>
      <c r="AE72" s="26">
        <v>69.136416881720422</v>
      </c>
      <c r="AF72" s="26">
        <v>83.38235924731184</v>
      </c>
      <c r="AI72" s="4"/>
      <c r="AT72" s="4"/>
    </row>
    <row r="73" spans="3:46">
      <c r="D73" t="s">
        <v>218</v>
      </c>
      <c r="E73" s="26">
        <v>3506.4758981720438</v>
      </c>
      <c r="F73" s="26">
        <v>44150.897358602146</v>
      </c>
      <c r="G73" s="26">
        <v>45063.627941290331</v>
      </c>
      <c r="H73" s="26">
        <v>46361.750776666689</v>
      </c>
      <c r="I73" s="26">
        <v>47779.529900860201</v>
      </c>
      <c r="J73" s="26">
        <v>49042.06938892472</v>
      </c>
      <c r="K73" s="26">
        <v>50706.730735376339</v>
      </c>
      <c r="L73" s="26">
        <v>52090.453752043017</v>
      </c>
      <c r="M73" s="26">
        <v>52568.798055376355</v>
      </c>
      <c r="N73" s="26">
        <v>53549.648872258069</v>
      </c>
      <c r="O73" s="26">
        <v>54257.878564946222</v>
      </c>
      <c r="P73" s="26">
        <v>55117.544371075252</v>
      </c>
      <c r="Q73" s="26">
        <v>55961.71250967744</v>
      </c>
      <c r="R73" s="26">
        <v>56977.316379784927</v>
      </c>
      <c r="S73" s="26">
        <v>57639.134165053787</v>
      </c>
      <c r="T73" s="26">
        <v>58431.546878279551</v>
      </c>
      <c r="U73" s="26">
        <v>59211.855936451597</v>
      </c>
      <c r="V73" s="26">
        <v>60088.597574516105</v>
      </c>
      <c r="W73" s="26">
        <v>60294.982250645175</v>
      </c>
      <c r="X73" s="26">
        <v>61001.098593548391</v>
      </c>
      <c r="Y73" s="26">
        <v>61748.271570215067</v>
      </c>
      <c r="Z73" s="26">
        <v>62647.536273225829</v>
      </c>
      <c r="AA73" s="26">
        <v>63251.436450967689</v>
      </c>
      <c r="AB73" s="26">
        <v>63991.027202688172</v>
      </c>
      <c r="AC73" s="26">
        <v>64706.92524645161</v>
      </c>
      <c r="AD73" s="26">
        <v>65663.671866451637</v>
      </c>
      <c r="AE73" s="26">
        <v>66255.147583978513</v>
      </c>
      <c r="AF73" s="26">
        <v>67019.07917182798</v>
      </c>
      <c r="AI73" s="4"/>
      <c r="AT73" s="4"/>
    </row>
    <row r="74" spans="3:46">
      <c r="D74" s="4"/>
      <c r="AI74" s="4"/>
      <c r="AT74" s="4"/>
    </row>
    <row r="75" spans="3:46">
      <c r="C75" t="s">
        <v>237</v>
      </c>
      <c r="D75" s="4"/>
      <c r="AI75" s="4"/>
      <c r="AT75" s="4"/>
    </row>
    <row r="76" spans="3:46">
      <c r="D76" t="s">
        <v>238</v>
      </c>
      <c r="E76" s="124">
        <f>SUM(E65:E67,E69,E72) / (E73 -E71)</f>
        <v>0.87316095300659058</v>
      </c>
      <c r="F76" s="124">
        <f t="shared" ref="F76:AE76" si="30">SUM(F65:F67,F69,F72) / (F73 -F71)</f>
        <v>0.84610664685559445</v>
      </c>
      <c r="G76" s="124">
        <f t="shared" si="30"/>
        <v>0.88086839497458913</v>
      </c>
      <c r="H76" s="124">
        <f t="shared" si="30"/>
        <v>0.89592719980703306</v>
      </c>
      <c r="I76" s="124">
        <f t="shared" si="30"/>
        <v>0.91358600519551425</v>
      </c>
      <c r="J76" s="124">
        <f t="shared" si="30"/>
        <v>0.93398610176884567</v>
      </c>
      <c r="K76" s="124">
        <f t="shared" si="30"/>
        <v>0.94142895987293729</v>
      </c>
      <c r="L76" s="124">
        <f t="shared" si="30"/>
        <v>0.94767138263395567</v>
      </c>
      <c r="M76" s="124">
        <f t="shared" si="30"/>
        <v>0.95630965885295172</v>
      </c>
      <c r="N76" s="124">
        <f t="shared" si="30"/>
        <v>0.96406968815118754</v>
      </c>
      <c r="O76" s="124">
        <f t="shared" si="30"/>
        <v>0.96784783389922202</v>
      </c>
      <c r="P76" s="124">
        <f t="shared" si="30"/>
        <v>0.97001114328156746</v>
      </c>
      <c r="Q76" s="124">
        <f t="shared" si="30"/>
        <v>0.97150475693306382</v>
      </c>
      <c r="R76" s="124">
        <f t="shared" si="30"/>
        <v>0.97307681561287362</v>
      </c>
      <c r="S76" s="124">
        <f t="shared" si="30"/>
        <v>0.97371580523996515</v>
      </c>
      <c r="T76" s="124">
        <f t="shared" si="30"/>
        <v>0.97251328762161937</v>
      </c>
      <c r="U76" s="124">
        <f t="shared" si="30"/>
        <v>0.97373924574337978</v>
      </c>
      <c r="V76" s="124">
        <f t="shared" si="30"/>
        <v>0.97494401833881239</v>
      </c>
      <c r="W76" s="124">
        <f t="shared" si="30"/>
        <v>0.97621151701381015</v>
      </c>
      <c r="X76" s="124">
        <f t="shared" si="30"/>
        <v>0.97494685991867236</v>
      </c>
      <c r="Y76" s="124">
        <f t="shared" si="30"/>
        <v>0.97566934138899208</v>
      </c>
      <c r="Z76" s="124">
        <f t="shared" si="30"/>
        <v>0.97511368678832833</v>
      </c>
      <c r="AA76" s="124">
        <f t="shared" si="30"/>
        <v>0.97691306320380455</v>
      </c>
      <c r="AB76" s="124">
        <f t="shared" si="30"/>
        <v>0.97701865250613928</v>
      </c>
      <c r="AC76" s="124">
        <f t="shared" si="30"/>
        <v>0.97609269926054854</v>
      </c>
      <c r="AD76" s="124">
        <f t="shared" si="30"/>
        <v>0.97579675978053759</v>
      </c>
      <c r="AE76" s="124">
        <f t="shared" si="30"/>
        <v>0.97507778247634858</v>
      </c>
      <c r="AF76" s="124">
        <f>SUM(AF65:AF67,AF69,AF72) / (AF73 -AF71)</f>
        <v>0.9765549849243671</v>
      </c>
      <c r="AI76" s="4"/>
      <c r="AT76" s="4"/>
    </row>
    <row r="77" spans="3:46">
      <c r="D77" t="s">
        <v>239</v>
      </c>
      <c r="E77" s="124">
        <f>SUM(E65:E67,E69,E72)/E73</f>
        <v>0.85302304364264092</v>
      </c>
      <c r="F77" s="124">
        <f t="shared" ref="F77:AF77" si="31">SUM(F65:F67,F69,F72)/F73</f>
        <v>0.82807128168375976</v>
      </c>
      <c r="G77" s="124">
        <f t="shared" si="31"/>
        <v>0.86252554841555362</v>
      </c>
      <c r="H77" s="124">
        <f t="shared" si="31"/>
        <v>0.87779420308580158</v>
      </c>
      <c r="I77" s="124">
        <f t="shared" si="31"/>
        <v>0.8956399000229166</v>
      </c>
      <c r="J77" s="124">
        <f t="shared" si="31"/>
        <v>0.91606412145580141</v>
      </c>
      <c r="K77" s="124">
        <f t="shared" si="31"/>
        <v>0.9240042188918135</v>
      </c>
      <c r="L77" s="124">
        <f t="shared" si="31"/>
        <v>0.93059715631886841</v>
      </c>
      <c r="M77" s="124">
        <f t="shared" si="31"/>
        <v>0.93923982642419435</v>
      </c>
      <c r="N77" s="124">
        <f t="shared" si="31"/>
        <v>0.94712856662142431</v>
      </c>
      <c r="O77" s="124">
        <f t="shared" si="31"/>
        <v>0.95110692363645277</v>
      </c>
      <c r="P77" s="124">
        <f t="shared" si="31"/>
        <v>0.95349560438786063</v>
      </c>
      <c r="Q77" s="124">
        <f t="shared" si="31"/>
        <v>0.95520947092046327</v>
      </c>
      <c r="R77" s="124">
        <f t="shared" si="31"/>
        <v>0.95700882315711921</v>
      </c>
      <c r="S77" s="124">
        <f t="shared" si="31"/>
        <v>0.95786426525765722</v>
      </c>
      <c r="T77" s="124">
        <f t="shared" si="31"/>
        <v>0.95689641493045741</v>
      </c>
      <c r="U77" s="124">
        <f t="shared" si="31"/>
        <v>0.95830641074517808</v>
      </c>
      <c r="V77" s="124">
        <f t="shared" si="31"/>
        <v>0.95967397111048436</v>
      </c>
      <c r="W77" s="124">
        <f t="shared" si="31"/>
        <v>0.96101727057408537</v>
      </c>
      <c r="X77" s="124">
        <f t="shared" si="31"/>
        <v>0.95995000161401289</v>
      </c>
      <c r="Y77" s="124">
        <f t="shared" si="31"/>
        <v>0.96084032228077798</v>
      </c>
      <c r="Z77" s="124">
        <f t="shared" si="31"/>
        <v>0.96046703783215925</v>
      </c>
      <c r="AA77" s="124">
        <f t="shared" si="31"/>
        <v>0.96241913493739883</v>
      </c>
      <c r="AB77" s="124">
        <f t="shared" si="31"/>
        <v>0.96268731853009015</v>
      </c>
      <c r="AC77" s="124">
        <f t="shared" si="31"/>
        <v>0.96193628463657044</v>
      </c>
      <c r="AD77" s="124">
        <f t="shared" si="31"/>
        <v>0.96181586136734987</v>
      </c>
      <c r="AE77" s="124">
        <f t="shared" si="31"/>
        <v>0.9612680354151758</v>
      </c>
      <c r="AF77" s="124">
        <f t="shared" si="31"/>
        <v>0.96288119617579271</v>
      </c>
      <c r="AI77" s="4"/>
      <c r="AT77" s="4"/>
    </row>
    <row r="78" spans="3:46">
      <c r="D78" s="4"/>
      <c r="AI78" s="4"/>
      <c r="AT78" s="4"/>
    </row>
    <row r="79" spans="3:46">
      <c r="D79" s="4"/>
      <c r="AI79" s="4"/>
      <c r="AT79" s="4"/>
    </row>
    <row r="80" spans="3:46">
      <c r="C80" t="s">
        <v>240</v>
      </c>
      <c r="D80" s="4"/>
      <c r="AI80" s="4"/>
      <c r="AT80" s="4"/>
    </row>
    <row r="81" spans="2:46">
      <c r="D81" t="s">
        <v>68</v>
      </c>
      <c r="E81" s="26">
        <v>43</v>
      </c>
      <c r="F81" s="26">
        <v>219</v>
      </c>
      <c r="G81" s="26">
        <v>219</v>
      </c>
      <c r="H81" s="26">
        <v>384</v>
      </c>
      <c r="I81" s="26">
        <v>821</v>
      </c>
      <c r="J81" s="26">
        <v>1102.3</v>
      </c>
      <c r="K81" s="26">
        <v>1262.3</v>
      </c>
      <c r="L81" s="26">
        <v>1262.3</v>
      </c>
      <c r="M81" s="26">
        <v>1262.3</v>
      </c>
      <c r="N81" s="26">
        <v>1638.3</v>
      </c>
      <c r="O81" s="26">
        <v>1888.3</v>
      </c>
      <c r="P81" s="26">
        <v>2146.3000000000002</v>
      </c>
      <c r="Q81" s="26">
        <v>2306.3000000000002</v>
      </c>
      <c r="R81" s="26">
        <v>2406.3000000000002</v>
      </c>
      <c r="S81" s="26">
        <v>2536.3000000000002</v>
      </c>
      <c r="T81" s="26">
        <v>2666.3</v>
      </c>
      <c r="U81" s="26">
        <v>2766.3</v>
      </c>
      <c r="V81" s="26">
        <v>2916.3</v>
      </c>
      <c r="W81" s="26">
        <v>3191.3</v>
      </c>
      <c r="X81" s="26">
        <v>3191.3</v>
      </c>
      <c r="Y81" s="26">
        <v>3191.3</v>
      </c>
      <c r="Z81" s="26">
        <v>3341.3</v>
      </c>
      <c r="AA81" s="26">
        <v>3341.3</v>
      </c>
      <c r="AB81" s="26">
        <v>3491.3</v>
      </c>
      <c r="AC81" s="26">
        <v>3491.3</v>
      </c>
      <c r="AD81" s="26">
        <v>3728.3</v>
      </c>
      <c r="AE81" s="26">
        <v>3728.3</v>
      </c>
      <c r="AF81" s="26">
        <v>4003.3</v>
      </c>
      <c r="AI81" s="4"/>
      <c r="AT81" s="4"/>
    </row>
    <row r="82" spans="2:46">
      <c r="D82" t="s">
        <v>71</v>
      </c>
      <c r="E82" s="26">
        <v>0</v>
      </c>
      <c r="F82" s="26">
        <v>219.4</v>
      </c>
      <c r="G82" s="26">
        <v>244.4</v>
      </c>
      <c r="H82" s="26">
        <v>244.4</v>
      </c>
      <c r="I82" s="26">
        <v>296.39999999999998</v>
      </c>
      <c r="J82" s="26">
        <v>413.4</v>
      </c>
      <c r="K82" s="26">
        <v>533.4</v>
      </c>
      <c r="L82" s="26">
        <v>819.4</v>
      </c>
      <c r="M82" s="26">
        <v>819.4</v>
      </c>
      <c r="N82" s="26">
        <v>819.4</v>
      </c>
      <c r="O82" s="26">
        <v>854.4</v>
      </c>
      <c r="P82" s="26">
        <v>854.4</v>
      </c>
      <c r="Q82" s="26">
        <v>854.4</v>
      </c>
      <c r="R82" s="26">
        <v>854.4</v>
      </c>
      <c r="S82" s="26">
        <v>854.4</v>
      </c>
      <c r="T82" s="26">
        <v>854.4</v>
      </c>
      <c r="U82" s="26">
        <v>854.4</v>
      </c>
      <c r="V82" s="26">
        <v>904.4</v>
      </c>
      <c r="W82" s="26">
        <v>904.4</v>
      </c>
      <c r="X82" s="26">
        <v>1004.4</v>
      </c>
      <c r="Y82" s="26">
        <v>1004.4</v>
      </c>
      <c r="Z82" s="26">
        <v>1104.4000000000001</v>
      </c>
      <c r="AA82" s="26">
        <v>1204.4000000000001</v>
      </c>
      <c r="AB82" s="26">
        <v>1204.4000000000001</v>
      </c>
      <c r="AC82" s="26">
        <v>1204.4000000000001</v>
      </c>
      <c r="AD82" s="26">
        <v>1204.4000000000001</v>
      </c>
      <c r="AE82" s="26">
        <v>1204.4000000000001</v>
      </c>
      <c r="AF82" s="26">
        <v>1204.4000000000001</v>
      </c>
      <c r="AI82" s="4"/>
      <c r="AT82" s="4"/>
    </row>
    <row r="83" spans="2:46">
      <c r="D83" t="s">
        <v>95</v>
      </c>
      <c r="E83" s="26">
        <v>0</v>
      </c>
      <c r="F83" s="26">
        <v>46</v>
      </c>
      <c r="G83" s="26">
        <v>342</v>
      </c>
      <c r="H83" s="26">
        <v>804</v>
      </c>
      <c r="I83" s="26">
        <v>904</v>
      </c>
      <c r="J83" s="26">
        <v>1174</v>
      </c>
      <c r="K83" s="26">
        <v>1482</v>
      </c>
      <c r="L83" s="26">
        <v>1582</v>
      </c>
      <c r="M83" s="26">
        <v>1582</v>
      </c>
      <c r="N83" s="26">
        <v>1732</v>
      </c>
      <c r="O83" s="26">
        <v>1732</v>
      </c>
      <c r="P83" s="26">
        <v>1844</v>
      </c>
      <c r="Q83" s="26">
        <v>2028</v>
      </c>
      <c r="R83" s="26">
        <v>2249</v>
      </c>
      <c r="S83" s="26">
        <v>2599</v>
      </c>
      <c r="T83" s="26">
        <v>2599</v>
      </c>
      <c r="U83" s="26">
        <v>2599</v>
      </c>
      <c r="V83" s="26">
        <v>2599</v>
      </c>
      <c r="W83" s="26">
        <v>2599</v>
      </c>
      <c r="X83" s="26">
        <v>2599</v>
      </c>
      <c r="Y83" s="26">
        <v>2699</v>
      </c>
      <c r="Z83" s="26">
        <v>2699</v>
      </c>
      <c r="AA83" s="26">
        <v>2699</v>
      </c>
      <c r="AB83" s="26">
        <v>2799</v>
      </c>
      <c r="AC83" s="26">
        <v>2946</v>
      </c>
      <c r="AD83" s="26">
        <v>2946</v>
      </c>
      <c r="AE83" s="26">
        <v>3376</v>
      </c>
      <c r="AF83" s="26">
        <v>3476</v>
      </c>
      <c r="AI83" s="4"/>
      <c r="AT83" s="4"/>
    </row>
    <row r="84" spans="2:46">
      <c r="D84" t="s">
        <v>72</v>
      </c>
      <c r="E84" s="26">
        <v>0</v>
      </c>
      <c r="F84" s="26">
        <v>0</v>
      </c>
      <c r="G84" s="26">
        <v>0</v>
      </c>
      <c r="H84" s="26">
        <v>0</v>
      </c>
      <c r="I84" s="26">
        <v>0</v>
      </c>
      <c r="J84" s="26">
        <v>35</v>
      </c>
      <c r="K84" s="26">
        <v>35</v>
      </c>
      <c r="L84" s="26">
        <v>35</v>
      </c>
      <c r="M84" s="26">
        <v>35</v>
      </c>
      <c r="N84" s="26">
        <v>35</v>
      </c>
      <c r="O84" s="26">
        <v>35</v>
      </c>
      <c r="P84" s="26">
        <v>35</v>
      </c>
      <c r="Q84" s="26">
        <v>35</v>
      </c>
      <c r="R84" s="26">
        <v>105</v>
      </c>
      <c r="S84" s="26">
        <v>155</v>
      </c>
      <c r="T84" s="26">
        <v>225.5</v>
      </c>
      <c r="U84" s="26">
        <v>225.5</v>
      </c>
      <c r="V84" s="26">
        <v>225.5</v>
      </c>
      <c r="W84" s="26">
        <v>225.5</v>
      </c>
      <c r="X84" s="26">
        <v>225.5</v>
      </c>
      <c r="Y84" s="26">
        <v>225.5</v>
      </c>
      <c r="Z84" s="26">
        <v>225.5</v>
      </c>
      <c r="AA84" s="26">
        <v>225.5</v>
      </c>
      <c r="AB84" s="26">
        <v>225.5</v>
      </c>
      <c r="AC84" s="26">
        <v>225.5</v>
      </c>
      <c r="AD84" s="26">
        <v>225.5</v>
      </c>
      <c r="AE84" s="26">
        <v>269.5</v>
      </c>
      <c r="AF84" s="26">
        <v>269.5</v>
      </c>
      <c r="AI84" s="4"/>
      <c r="AT84" s="4"/>
    </row>
    <row r="85" spans="2:46">
      <c r="D85" t="s">
        <v>218</v>
      </c>
      <c r="E85" s="26">
        <f>SUM(E81:E84)</f>
        <v>43</v>
      </c>
      <c r="F85" s="26">
        <f t="shared" ref="F85" si="32">SUM(F81:F84)</f>
        <v>484.4</v>
      </c>
      <c r="G85" s="26">
        <f t="shared" ref="G85" si="33">SUM(G81:G84)</f>
        <v>805.4</v>
      </c>
      <c r="H85" s="26">
        <f t="shared" ref="H85" si="34">SUM(H81:H84)</f>
        <v>1432.4</v>
      </c>
      <c r="I85" s="26">
        <f t="shared" ref="I85" si="35">SUM(I81:I84)</f>
        <v>2021.4</v>
      </c>
      <c r="J85" s="26">
        <f t="shared" ref="J85" si="36">SUM(J81:J84)</f>
        <v>2724.7</v>
      </c>
      <c r="K85" s="26">
        <f t="shared" ref="K85" si="37">SUM(K81:K84)</f>
        <v>3312.7</v>
      </c>
      <c r="L85" s="26">
        <f t="shared" ref="L85" si="38">SUM(L81:L84)</f>
        <v>3698.7</v>
      </c>
      <c r="M85" s="26">
        <f t="shared" ref="M85" si="39">SUM(M81:M84)</f>
        <v>3698.7</v>
      </c>
      <c r="N85" s="26">
        <f t="shared" ref="N85" si="40">SUM(N81:N84)</f>
        <v>4224.7</v>
      </c>
      <c r="O85" s="26">
        <f t="shared" ref="O85" si="41">SUM(O81:O84)</f>
        <v>4509.7</v>
      </c>
      <c r="P85" s="26">
        <f t="shared" ref="P85" si="42">SUM(P81:P84)</f>
        <v>4879.7000000000007</v>
      </c>
      <c r="Q85" s="26">
        <f t="shared" ref="Q85" si="43">SUM(Q81:Q84)</f>
        <v>5223.7000000000007</v>
      </c>
      <c r="R85" s="26">
        <f t="shared" ref="R85" si="44">SUM(R81:R84)</f>
        <v>5614.7000000000007</v>
      </c>
      <c r="S85" s="26">
        <f t="shared" ref="S85" si="45">SUM(S81:S84)</f>
        <v>6144.7000000000007</v>
      </c>
      <c r="T85" s="26">
        <f t="shared" ref="T85" si="46">SUM(T81:T84)</f>
        <v>6345.2000000000007</v>
      </c>
      <c r="U85" s="26">
        <f t="shared" ref="U85" si="47">SUM(U81:U84)</f>
        <v>6445.2000000000007</v>
      </c>
      <c r="V85" s="26">
        <f t="shared" ref="V85" si="48">SUM(V81:V84)</f>
        <v>6645.2000000000007</v>
      </c>
      <c r="W85" s="26">
        <f t="shared" ref="W85" si="49">SUM(W81:W84)</f>
        <v>6920.2000000000007</v>
      </c>
      <c r="X85" s="26">
        <f t="shared" ref="X85" si="50">SUM(X81:X84)</f>
        <v>7020.2</v>
      </c>
      <c r="Y85" s="26">
        <f t="shared" ref="Y85" si="51">SUM(Y81:Y84)</f>
        <v>7120.2</v>
      </c>
      <c r="Z85" s="26">
        <f t="shared" ref="Z85" si="52">SUM(Z81:Z84)</f>
        <v>7370.2000000000007</v>
      </c>
      <c r="AA85" s="26">
        <f t="shared" ref="AA85" si="53">SUM(AA81:AA84)</f>
        <v>7470.2000000000007</v>
      </c>
      <c r="AB85" s="26">
        <f t="shared" ref="AB85" si="54">SUM(AB81:AB84)</f>
        <v>7720.2000000000007</v>
      </c>
      <c r="AC85" s="26">
        <f t="shared" ref="AC85" si="55">SUM(AC81:AC84)</f>
        <v>7867.2000000000007</v>
      </c>
      <c r="AD85" s="26">
        <f t="shared" ref="AD85" si="56">SUM(AD81:AD84)</f>
        <v>8104.2000000000007</v>
      </c>
      <c r="AE85" s="26">
        <f t="shared" ref="AE85" si="57">SUM(AE81:AE84)</f>
        <v>8578.2000000000007</v>
      </c>
      <c r="AF85" s="26">
        <f t="shared" ref="AF85" si="58">SUM(AF81:AF84)</f>
        <v>8953.2000000000007</v>
      </c>
      <c r="AI85" s="4"/>
      <c r="AT85" s="4"/>
    </row>
    <row r="86" spans="2:46">
      <c r="D86" s="4"/>
      <c r="AI86" s="4"/>
      <c r="AT86" s="4"/>
    </row>
    <row r="87" spans="2:46">
      <c r="B87" s="71" t="s">
        <v>241</v>
      </c>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I87" s="4"/>
      <c r="AT87" s="4"/>
    </row>
    <row r="88" spans="2:46">
      <c r="D88" s="4"/>
      <c r="AI88" s="4"/>
      <c r="AT88" s="4"/>
    </row>
    <row r="89" spans="2:46">
      <c r="D89" t="s">
        <v>242</v>
      </c>
      <c r="E89" s="26">
        <v>418.61012682651642</v>
      </c>
      <c r="F89" s="26">
        <v>4608.0606034639541</v>
      </c>
      <c r="G89" s="26">
        <v>4102.7234083664898</v>
      </c>
      <c r="H89" s="26">
        <v>3770.9689687503064</v>
      </c>
      <c r="I89" s="26">
        <v>3413.7852031265584</v>
      </c>
      <c r="J89" s="26">
        <v>2977.307249430773</v>
      </c>
      <c r="K89" s="26">
        <v>2885.8766501670407</v>
      </c>
      <c r="L89" s="26">
        <v>2765.3471681078686</v>
      </c>
      <c r="M89" s="26">
        <v>2574.952482614759</v>
      </c>
      <c r="N89" s="26">
        <v>2495.0696235946712</v>
      </c>
      <c r="O89" s="26">
        <v>2379.0706495604695</v>
      </c>
      <c r="P89" s="26">
        <v>2322.2968919185946</v>
      </c>
      <c r="Q89" s="26">
        <v>2293.7316299160802</v>
      </c>
      <c r="R89" s="26">
        <v>2266.6859196364085</v>
      </c>
      <c r="S89" s="26">
        <v>2332.3213825115049</v>
      </c>
      <c r="T89" s="26">
        <v>2387.6091318606209</v>
      </c>
      <c r="U89" s="26">
        <v>2355.4504140831018</v>
      </c>
      <c r="V89" s="26">
        <v>2330.9883340019974</v>
      </c>
      <c r="W89" s="26">
        <v>2293.7237492553613</v>
      </c>
      <c r="X89" s="26">
        <v>2347.52893529937</v>
      </c>
      <c r="Y89" s="26">
        <v>2335.9032464814441</v>
      </c>
      <c r="Z89" s="26">
        <v>2376.9476665867396</v>
      </c>
      <c r="AA89" s="26">
        <v>2322.1459871258203</v>
      </c>
      <c r="AB89" s="26">
        <v>2334.3010221853965</v>
      </c>
      <c r="AC89" s="26">
        <v>2378.9940038269251</v>
      </c>
      <c r="AD89" s="26">
        <v>2401.7727424754376</v>
      </c>
      <c r="AE89" s="26">
        <v>2433.4774037880966</v>
      </c>
      <c r="AF89" s="26">
        <v>2387.6756077484274</v>
      </c>
      <c r="AI89" s="4"/>
      <c r="AT89" s="4"/>
    </row>
    <row r="90" spans="2:46">
      <c r="D90" t="s">
        <v>243</v>
      </c>
      <c r="E90" s="28">
        <f>1000*E89/E73</f>
        <v>119.38200603196545</v>
      </c>
      <c r="F90" s="28">
        <f t="shared" ref="F90" si="59">1000*F89/F73</f>
        <v>104.37071224252574</v>
      </c>
      <c r="G90" s="28">
        <f t="shared" ref="G90" si="60">1000*G89/G73</f>
        <v>91.042900800432406</v>
      </c>
      <c r="H90" s="28">
        <f t="shared" ref="H90" si="61">1000*H89/H73</f>
        <v>81.337932791101352</v>
      </c>
      <c r="I90" s="28">
        <f t="shared" ref="I90" si="62">1000*I89/I73</f>
        <v>71.448698013772173</v>
      </c>
      <c r="J90" s="28">
        <f t="shared" ref="J90" si="63">1000*J89/J73</f>
        <v>60.7092499669915</v>
      </c>
      <c r="K90" s="28">
        <f t="shared" ref="K90" si="64">1000*K89/K73</f>
        <v>56.913088426615204</v>
      </c>
      <c r="L90" s="28">
        <f t="shared" ref="L90" si="65">1000*L89/L73</f>
        <v>53.087407939874396</v>
      </c>
      <c r="M90" s="28">
        <f t="shared" ref="M90" si="66">1000*M89/M73</f>
        <v>48.982525335699805</v>
      </c>
      <c r="N90" s="28">
        <f t="shared" ref="N90" si="67">1000*N89/N73</f>
        <v>46.593575796297458</v>
      </c>
      <c r="O90" s="28">
        <f t="shared" ref="O90" si="68">1000*O89/O73</f>
        <v>43.847469021715291</v>
      </c>
      <c r="P90" s="28">
        <f t="shared" ref="P90" si="69">1000*P89/P73</f>
        <v>42.13353331352868</v>
      </c>
      <c r="Q90" s="28">
        <f t="shared" ref="Q90" si="70">1000*Q89/Q73</f>
        <v>40.98751676906646</v>
      </c>
      <c r="R90" s="28">
        <f t="shared" ref="R90" si="71">1000*R89/R73</f>
        <v>39.782251317835133</v>
      </c>
      <c r="S90" s="28">
        <f t="shared" ref="S90" si="72">1000*S89/S73</f>
        <v>40.464198782596831</v>
      </c>
      <c r="T90" s="28">
        <f t="shared" ref="T90" si="73">1000*T89/T73</f>
        <v>40.861645111575065</v>
      </c>
      <c r="U90" s="28">
        <f t="shared" ref="U90" si="74">1000*U89/U73</f>
        <v>39.780047033335016</v>
      </c>
      <c r="V90" s="28">
        <f t="shared" ref="V90" si="75">1000*V89/V73</f>
        <v>38.79252350849643</v>
      </c>
      <c r="W90" s="28">
        <f t="shared" ref="W90" si="76">1000*W89/W73</f>
        <v>38.041702039489664</v>
      </c>
      <c r="X90" s="28">
        <f t="shared" ref="X90" si="77">1000*X89/X73</f>
        <v>38.483387831111123</v>
      </c>
      <c r="Y90" s="28">
        <f t="shared" ref="Y90" si="78">1000*Y89/Y73</f>
        <v>37.829451530886118</v>
      </c>
      <c r="Z90" s="28">
        <f t="shared" ref="Z90" si="79">1000*Z89/Z73</f>
        <v>37.941598472765392</v>
      </c>
      <c r="AA90" s="28">
        <f t="shared" ref="AA90" si="80">1000*AA89/AA73</f>
        <v>36.712936771419265</v>
      </c>
      <c r="AB90" s="28">
        <f t="shared" ref="AB90" si="81">1000*AB89/AB73</f>
        <v>36.478567765315319</v>
      </c>
      <c r="AC90" s="28">
        <f t="shared" ref="AC90" si="82">1000*AC89/AC73</f>
        <v>36.765678399428879</v>
      </c>
      <c r="AD90" s="28">
        <f t="shared" ref="AD90" si="83">1000*AD89/AD73</f>
        <v>36.576887557555736</v>
      </c>
      <c r="AE90" s="28">
        <f t="shared" ref="AE90" si="84">1000*AE89/AE73</f>
        <v>36.728880585522205</v>
      </c>
      <c r="AF90" s="28">
        <f t="shared" ref="AF90" si="85">1000*AF89/AF73</f>
        <v>35.62680414672284</v>
      </c>
      <c r="AI90" s="4"/>
      <c r="AT90" s="4"/>
    </row>
    <row r="91" spans="2:46">
      <c r="D91" s="4"/>
      <c r="I91" s="129"/>
      <c r="AI91" s="4"/>
      <c r="AT91" s="4"/>
    </row>
    <row r="92" spans="2:46">
      <c r="B92" s="66" t="s">
        <v>244</v>
      </c>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I92" s="4"/>
      <c r="AT92" s="4"/>
    </row>
    <row r="93" spans="2:46">
      <c r="D93" s="4"/>
      <c r="AI93" s="4"/>
      <c r="AT93" s="4"/>
    </row>
    <row r="94" spans="2:46">
      <c r="C94" t="s">
        <v>245</v>
      </c>
      <c r="D94" s="4"/>
      <c r="AI94" s="4"/>
      <c r="AT94" s="4"/>
    </row>
    <row r="95" spans="2:46">
      <c r="D95" t="s">
        <v>246</v>
      </c>
      <c r="E95" s="125">
        <v>107.05600000000001</v>
      </c>
      <c r="F95" s="125">
        <v>111.63600000000001</v>
      </c>
      <c r="G95" s="125">
        <v>109.03400000000001</v>
      </c>
      <c r="H95" s="125">
        <v>97.654000000000011</v>
      </c>
      <c r="I95" s="125">
        <v>84.364000000000004</v>
      </c>
      <c r="J95" s="125">
        <v>75.488</v>
      </c>
      <c r="K95" s="125">
        <v>83.53</v>
      </c>
      <c r="L95" s="125">
        <v>81.372</v>
      </c>
      <c r="M95" s="125">
        <v>73.626000000000005</v>
      </c>
      <c r="N95" s="125">
        <v>78.176000000000002</v>
      </c>
      <c r="O95" s="125">
        <v>73.995999999999995</v>
      </c>
      <c r="P95" s="125">
        <v>74.486000000000004</v>
      </c>
      <c r="Q95" s="125">
        <v>75.653999999999996</v>
      </c>
      <c r="R95" s="125">
        <v>73.522000000000006</v>
      </c>
      <c r="S95" s="125">
        <v>74.804000000000002</v>
      </c>
      <c r="T95" s="125">
        <v>78.7</v>
      </c>
      <c r="U95" s="125">
        <v>77.652000000000001</v>
      </c>
      <c r="V95" s="125">
        <v>77.231999999999999</v>
      </c>
      <c r="W95" s="125">
        <v>76.902000000000001</v>
      </c>
      <c r="X95" s="125">
        <v>80.557999999999993</v>
      </c>
      <c r="Y95" s="125">
        <v>82.738000000000014</v>
      </c>
      <c r="Z95" s="125">
        <v>83.512</v>
      </c>
      <c r="AA95" s="125">
        <v>82.43</v>
      </c>
      <c r="AB95" s="125">
        <v>84.296000000000006</v>
      </c>
      <c r="AC95" s="125">
        <v>88.762</v>
      </c>
      <c r="AD95" s="125">
        <v>88.43</v>
      </c>
      <c r="AE95" s="125">
        <v>92.516000000000005</v>
      </c>
      <c r="AF95" s="125">
        <v>92.22999999999999</v>
      </c>
      <c r="AI95" s="4"/>
      <c r="AT95" s="4"/>
    </row>
    <row r="96" spans="2:46">
      <c r="D96" t="s">
        <v>247</v>
      </c>
      <c r="E96" s="125">
        <v>144.87</v>
      </c>
      <c r="F96" s="125">
        <v>131.84</v>
      </c>
      <c r="G96" s="125">
        <v>137.25</v>
      </c>
      <c r="H96" s="125">
        <v>129.18</v>
      </c>
      <c r="I96" s="125">
        <v>115.38</v>
      </c>
      <c r="J96" s="125">
        <v>101.41</v>
      </c>
      <c r="K96" s="125">
        <v>110.56</v>
      </c>
      <c r="L96" s="125">
        <v>109.57</v>
      </c>
      <c r="M96" s="125">
        <v>102.91</v>
      </c>
      <c r="N96" s="125">
        <v>108.97</v>
      </c>
      <c r="O96" s="125">
        <v>105.62</v>
      </c>
      <c r="P96" s="125">
        <v>106.99</v>
      </c>
      <c r="Q96" s="125">
        <v>105.55</v>
      </c>
      <c r="R96" s="125">
        <v>103.48</v>
      </c>
      <c r="S96" s="125">
        <v>105.06</v>
      </c>
      <c r="T96" s="125">
        <v>110.68</v>
      </c>
      <c r="U96" s="125">
        <v>111.18</v>
      </c>
      <c r="V96" s="125">
        <v>110.54</v>
      </c>
      <c r="W96" s="125">
        <v>106.93</v>
      </c>
      <c r="X96" s="125">
        <v>114.7</v>
      </c>
      <c r="Y96" s="125">
        <v>116.05</v>
      </c>
      <c r="Z96" s="125">
        <v>120.47</v>
      </c>
      <c r="AA96" s="125">
        <v>120.03</v>
      </c>
      <c r="AB96" s="125">
        <v>115.88</v>
      </c>
      <c r="AC96" s="125">
        <v>124.37</v>
      </c>
      <c r="AD96" s="125">
        <v>134.54</v>
      </c>
      <c r="AE96" s="125">
        <v>139.74</v>
      </c>
      <c r="AF96" s="125">
        <v>140.95999999999998</v>
      </c>
      <c r="AI96" s="4"/>
      <c r="AT96" s="4"/>
    </row>
    <row r="97" spans="1:46">
      <c r="D97" t="s">
        <v>248</v>
      </c>
      <c r="E97" s="125">
        <v>160.16</v>
      </c>
      <c r="F97" s="125">
        <v>148.81</v>
      </c>
      <c r="G97" s="125">
        <v>154.72</v>
      </c>
      <c r="H97" s="125">
        <v>146.4</v>
      </c>
      <c r="I97" s="125">
        <v>131.96</v>
      </c>
      <c r="J97" s="125">
        <v>119.55</v>
      </c>
      <c r="K97" s="125">
        <v>125.22</v>
      </c>
      <c r="L97" s="125">
        <v>122.16</v>
      </c>
      <c r="M97" s="125">
        <v>119.35</v>
      </c>
      <c r="N97" s="125">
        <v>126.42</v>
      </c>
      <c r="O97" s="125">
        <v>126.25</v>
      </c>
      <c r="P97" s="125">
        <v>128.16999999999999</v>
      </c>
      <c r="Q97" s="125">
        <v>128.09</v>
      </c>
      <c r="R97" s="125">
        <v>126.56</v>
      </c>
      <c r="S97" s="125">
        <v>131.65</v>
      </c>
      <c r="T97" s="125">
        <v>136.74</v>
      </c>
      <c r="U97" s="125">
        <v>137.19</v>
      </c>
      <c r="V97" s="125">
        <v>136.97</v>
      </c>
      <c r="W97" s="125">
        <v>135</v>
      </c>
      <c r="X97" s="125">
        <v>141.38999999999999</v>
      </c>
      <c r="Y97" s="125">
        <v>144.83000000000001</v>
      </c>
      <c r="Z97" s="125">
        <v>147.84</v>
      </c>
      <c r="AA97" s="125">
        <v>150.56</v>
      </c>
      <c r="AB97" s="125">
        <v>151.31</v>
      </c>
      <c r="AC97" s="125">
        <v>157.61000000000001</v>
      </c>
      <c r="AD97" s="125">
        <v>161.29</v>
      </c>
      <c r="AE97" s="125">
        <v>167.04</v>
      </c>
      <c r="AF97" s="125">
        <v>168.23</v>
      </c>
      <c r="AI97" s="4"/>
      <c r="AT97" s="4"/>
    </row>
    <row r="98" spans="1:46">
      <c r="D98" t="s">
        <v>249</v>
      </c>
      <c r="E98" s="125">
        <v>176.1</v>
      </c>
      <c r="F98" s="125">
        <v>167.72</v>
      </c>
      <c r="G98" s="125">
        <v>177.97</v>
      </c>
      <c r="H98" s="125">
        <v>167.58</v>
      </c>
      <c r="I98" s="125">
        <v>151.36000000000001</v>
      </c>
      <c r="J98" s="125">
        <v>139.6</v>
      </c>
      <c r="K98" s="125">
        <v>147.69999999999999</v>
      </c>
      <c r="L98" s="125">
        <v>147.85</v>
      </c>
      <c r="M98" s="125">
        <v>144.30000000000001</v>
      </c>
      <c r="N98" s="125">
        <v>155.72999999999999</v>
      </c>
      <c r="O98" s="125">
        <v>156.16999999999999</v>
      </c>
      <c r="P98" s="125">
        <v>158.11000000000001</v>
      </c>
      <c r="Q98" s="125">
        <v>156.97999999999999</v>
      </c>
      <c r="R98" s="125">
        <v>156.44</v>
      </c>
      <c r="S98" s="125">
        <v>159.78</v>
      </c>
      <c r="T98" s="125">
        <v>164.25</v>
      </c>
      <c r="U98" s="125">
        <v>164.27</v>
      </c>
      <c r="V98" s="125">
        <v>168.09</v>
      </c>
      <c r="W98" s="125">
        <v>165.05</v>
      </c>
      <c r="X98" s="125">
        <v>171.43</v>
      </c>
      <c r="Y98" s="125">
        <v>177.83</v>
      </c>
      <c r="Z98" s="125">
        <v>182.61</v>
      </c>
      <c r="AA98" s="125">
        <v>182.67</v>
      </c>
      <c r="AB98" s="125">
        <v>186.9</v>
      </c>
      <c r="AC98" s="125">
        <v>194.25</v>
      </c>
      <c r="AD98" s="125">
        <v>199.71</v>
      </c>
      <c r="AE98" s="125">
        <v>204.55</v>
      </c>
      <c r="AF98" s="125">
        <v>208.715</v>
      </c>
      <c r="AI98" s="4"/>
      <c r="AT98" s="4"/>
    </row>
    <row r="99" spans="1:46">
      <c r="D99" t="s">
        <v>250</v>
      </c>
      <c r="E99" s="125">
        <v>194.46799999999999</v>
      </c>
      <c r="F99" s="125">
        <v>199.83999999999995</v>
      </c>
      <c r="G99" s="125">
        <v>217.82599999999999</v>
      </c>
      <c r="H99" s="125">
        <v>204.89999999999998</v>
      </c>
      <c r="I99" s="125">
        <v>186.25999999999996</v>
      </c>
      <c r="J99" s="125">
        <v>172.65799999999999</v>
      </c>
      <c r="K99" s="125">
        <v>176.61599999999999</v>
      </c>
      <c r="L99" s="125">
        <v>178.23799999999997</v>
      </c>
      <c r="M99" s="125">
        <v>175.50799999999998</v>
      </c>
      <c r="N99" s="125">
        <v>186.01199999999994</v>
      </c>
      <c r="O99" s="125">
        <v>186.52599999999998</v>
      </c>
      <c r="P99" s="125">
        <v>189.07599999999996</v>
      </c>
      <c r="Q99" s="125">
        <v>187.88199999999998</v>
      </c>
      <c r="R99" s="125">
        <v>185.922</v>
      </c>
      <c r="S99" s="125">
        <v>190.292</v>
      </c>
      <c r="T99" s="125">
        <v>200.28999999999994</v>
      </c>
      <c r="U99" s="125">
        <v>200.44799999999998</v>
      </c>
      <c r="V99" s="125">
        <v>202.98599999999996</v>
      </c>
      <c r="W99" s="125">
        <v>201.10399999999998</v>
      </c>
      <c r="X99" s="125">
        <v>208.12199999999999</v>
      </c>
      <c r="Y99" s="125">
        <v>215.64799999999997</v>
      </c>
      <c r="Z99" s="125">
        <v>219.19799999999998</v>
      </c>
      <c r="AA99" s="125">
        <v>221.66</v>
      </c>
      <c r="AB99" s="125">
        <v>221.77799999999999</v>
      </c>
      <c r="AC99" s="125">
        <v>234.476</v>
      </c>
      <c r="AD99" s="125">
        <v>243.14</v>
      </c>
      <c r="AE99" s="125">
        <v>258.89999999999998</v>
      </c>
      <c r="AF99" s="125">
        <v>266.17500000000001</v>
      </c>
      <c r="AI99" s="4"/>
      <c r="AT99" s="4"/>
    </row>
    <row r="100" spans="1:46">
      <c r="D100" s="4"/>
      <c r="AI100" s="4"/>
      <c r="AT100" s="4"/>
    </row>
    <row r="101" spans="1:46">
      <c r="D101" s="4"/>
      <c r="AI101" s="4"/>
      <c r="AT101" s="4"/>
    </row>
    <row r="102" spans="1:46">
      <c r="D102" s="4"/>
      <c r="AI102" s="4"/>
      <c r="AT102" s="4"/>
    </row>
    <row r="103" spans="1:46" ht="18.75">
      <c r="A103" s="128" t="s">
        <v>25</v>
      </c>
      <c r="B103" s="126"/>
      <c r="C103" s="126"/>
      <c r="D103" s="127"/>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c r="AD103" s="126"/>
      <c r="AE103" s="126"/>
      <c r="AF103" s="126"/>
      <c r="AI103" s="4"/>
      <c r="AT103" s="4"/>
    </row>
    <row r="104" spans="1:46">
      <c r="D104" s="4"/>
      <c r="AI104" s="4"/>
      <c r="AT104" s="4"/>
    </row>
    <row r="105" spans="1:46">
      <c r="B105" s="70" t="s">
        <v>228</v>
      </c>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I105" s="4"/>
      <c r="AT105" s="4"/>
    </row>
    <row r="106" spans="1:46">
      <c r="D106" s="4"/>
      <c r="AI106" s="4"/>
      <c r="AT106" s="4"/>
    </row>
    <row r="107" spans="1:46">
      <c r="C107" t="s">
        <v>229</v>
      </c>
      <c r="D107" s="4"/>
      <c r="AI107" s="4"/>
      <c r="AT107" s="4"/>
    </row>
    <row r="108" spans="1:46">
      <c r="D108" t="s">
        <v>230</v>
      </c>
      <c r="E108" s="26">
        <v>50.788446881720454</v>
      </c>
      <c r="F108" s="26">
        <v>4364.8265756989231</v>
      </c>
      <c r="G108" s="26">
        <v>2677.1047574193558</v>
      </c>
      <c r="H108" s="26">
        <v>2590.6164929032261</v>
      </c>
      <c r="I108" s="26">
        <v>2344.3654221505385</v>
      </c>
      <c r="J108" s="26">
        <v>1788.7976267741926</v>
      </c>
      <c r="K108" s="26">
        <v>1566.2260504301069</v>
      </c>
      <c r="L108" s="26">
        <v>1495.814847849462</v>
      </c>
      <c r="M108" s="26">
        <v>1351.4109807526886</v>
      </c>
      <c r="N108" s="26">
        <v>656.44537268817203</v>
      </c>
      <c r="O108" s="26">
        <v>631.61083720430076</v>
      </c>
      <c r="P108" s="26">
        <v>628.23610956989251</v>
      </c>
      <c r="Q108" s="26">
        <v>665.03653827956975</v>
      </c>
      <c r="R108" s="26">
        <v>578.82022483870981</v>
      </c>
      <c r="S108" s="26">
        <v>0</v>
      </c>
      <c r="T108" s="26">
        <v>0</v>
      </c>
      <c r="U108" s="26">
        <v>0</v>
      </c>
      <c r="V108" s="26">
        <v>0</v>
      </c>
      <c r="W108" s="26">
        <v>0</v>
      </c>
      <c r="X108" s="26">
        <v>0</v>
      </c>
      <c r="Y108" s="26">
        <v>0</v>
      </c>
      <c r="Z108" s="26">
        <v>0</v>
      </c>
      <c r="AA108" s="26">
        <v>0</v>
      </c>
      <c r="AB108" s="26">
        <v>0</v>
      </c>
      <c r="AC108" s="26">
        <v>0</v>
      </c>
      <c r="AD108" s="26">
        <v>0</v>
      </c>
      <c r="AE108" s="26">
        <v>0</v>
      </c>
      <c r="AF108" s="26">
        <v>0</v>
      </c>
      <c r="AI108" s="4"/>
      <c r="AT108" s="4"/>
    </row>
    <row r="109" spans="1:46">
      <c r="D109" t="s">
        <v>231</v>
      </c>
      <c r="E109" s="26">
        <v>223.90632849462372</v>
      </c>
      <c r="F109" s="26">
        <v>921.97399204301053</v>
      </c>
      <c r="G109" s="26">
        <v>886.73839870967754</v>
      </c>
      <c r="H109" s="26">
        <v>758.95000322580631</v>
      </c>
      <c r="I109" s="26">
        <v>580.36551892473108</v>
      </c>
      <c r="J109" s="26">
        <v>330.50768559139783</v>
      </c>
      <c r="K109" s="26">
        <v>438.57290634408594</v>
      </c>
      <c r="L109" s="26">
        <v>502.58896408602186</v>
      </c>
      <c r="M109" s="26">
        <v>502.92601774193531</v>
      </c>
      <c r="N109" s="26">
        <v>803.55684279569891</v>
      </c>
      <c r="O109" s="26">
        <v>849.65831225806437</v>
      </c>
      <c r="P109" s="26">
        <v>909.09389677419369</v>
      </c>
      <c r="Q109" s="26">
        <v>1056.6799502150539</v>
      </c>
      <c r="R109" s="26">
        <v>949.14348827956997</v>
      </c>
      <c r="S109" s="26">
        <v>1060.0798915053763</v>
      </c>
      <c r="T109" s="26">
        <v>1141.4228460215061</v>
      </c>
      <c r="U109" s="26">
        <v>1143.6678568817201</v>
      </c>
      <c r="V109" s="26">
        <v>1153.3000401075265</v>
      </c>
      <c r="W109" s="26">
        <v>1154.4608378494622</v>
      </c>
      <c r="X109" s="26">
        <v>1094.5988461290324</v>
      </c>
      <c r="Y109" s="26">
        <v>1217.2299704301074</v>
      </c>
      <c r="Z109" s="26">
        <v>1217.7834430107528</v>
      </c>
      <c r="AA109" s="26">
        <v>1232.2587731182796</v>
      </c>
      <c r="AB109" s="26">
        <v>1207.9051435483868</v>
      </c>
      <c r="AC109" s="26">
        <v>1246.686736989247</v>
      </c>
      <c r="AD109" s="26">
        <v>1262.1624452688172</v>
      </c>
      <c r="AE109" s="26">
        <v>1324.8613991397851</v>
      </c>
      <c r="AF109" s="26">
        <v>1398.8504369892476</v>
      </c>
      <c r="AI109" s="4"/>
      <c r="AT109" s="4"/>
    </row>
    <row r="110" spans="1:46">
      <c r="D110" t="s">
        <v>68</v>
      </c>
      <c r="E110" s="26">
        <v>319.60954494623655</v>
      </c>
      <c r="F110" s="26">
        <v>4098.2434880645169</v>
      </c>
      <c r="G110" s="26">
        <v>4508.493017526881</v>
      </c>
      <c r="H110" s="26">
        <v>4774.27781344086</v>
      </c>
      <c r="I110" s="26">
        <v>6170.7973619354843</v>
      </c>
      <c r="J110" s="26">
        <v>7556.2168749462353</v>
      </c>
      <c r="K110" s="26">
        <v>7947.6078939784948</v>
      </c>
      <c r="L110" s="26">
        <v>7952.7252781720426</v>
      </c>
      <c r="M110" s="26">
        <v>7947.0635381720422</v>
      </c>
      <c r="N110" s="26">
        <v>8747.3019275268798</v>
      </c>
      <c r="O110" s="26">
        <v>9078.1983978494627</v>
      </c>
      <c r="P110" s="26">
        <v>9441.5917599999957</v>
      </c>
      <c r="Q110" s="26">
        <v>10092.818984301077</v>
      </c>
      <c r="R110" s="26">
        <v>11337.374871182796</v>
      </c>
      <c r="S110" s="26">
        <v>11761.824494731181</v>
      </c>
      <c r="T110" s="26">
        <v>12313.627831612903</v>
      </c>
      <c r="U110" s="26">
        <v>13178.635486774196</v>
      </c>
      <c r="V110" s="26">
        <v>13726.876406344089</v>
      </c>
      <c r="W110" s="26">
        <v>13990.544122580639</v>
      </c>
      <c r="X110" s="26">
        <v>14650.707643655915</v>
      </c>
      <c r="Y110" s="26">
        <v>14830.554786344088</v>
      </c>
      <c r="Z110" s="26">
        <v>14866.52804075269</v>
      </c>
      <c r="AA110" s="26">
        <v>14806.090403333332</v>
      </c>
      <c r="AB110" s="26">
        <v>14811.011055806453</v>
      </c>
      <c r="AC110" s="26">
        <v>14791.664639892468</v>
      </c>
      <c r="AD110" s="26">
        <v>14837.595587526883</v>
      </c>
      <c r="AE110" s="26">
        <v>14771.519927204303</v>
      </c>
      <c r="AF110" s="26">
        <v>14805.830033548385</v>
      </c>
      <c r="AI110" s="4"/>
      <c r="AT110" s="4"/>
    </row>
    <row r="111" spans="1:46">
      <c r="D111" t="s">
        <v>72</v>
      </c>
      <c r="E111" s="26">
        <v>1993.1260212903223</v>
      </c>
      <c r="F111" s="26">
        <v>24171.83378741936</v>
      </c>
      <c r="G111" s="26">
        <v>24240.572471182793</v>
      </c>
      <c r="H111" s="26">
        <v>24409.349701935484</v>
      </c>
      <c r="I111" s="26">
        <v>24273.87346333333</v>
      </c>
      <c r="J111" s="26">
        <v>24147.532168494628</v>
      </c>
      <c r="K111" s="26">
        <v>24112.381470107521</v>
      </c>
      <c r="L111" s="26">
        <v>24072.742241397846</v>
      </c>
      <c r="M111" s="26">
        <v>24018.93231258064</v>
      </c>
      <c r="N111" s="26">
        <v>23995.261161720427</v>
      </c>
      <c r="O111" s="26">
        <v>24064.721475698927</v>
      </c>
      <c r="P111" s="26">
        <v>24024.627914408597</v>
      </c>
      <c r="Q111" s="26">
        <v>23966.267826129028</v>
      </c>
      <c r="R111" s="26">
        <v>23912.570373763436</v>
      </c>
      <c r="S111" s="26">
        <v>23728.545292365587</v>
      </c>
      <c r="T111" s="26">
        <v>23781.695903333333</v>
      </c>
      <c r="U111" s="26">
        <v>23725.196405913979</v>
      </c>
      <c r="V111" s="26">
        <v>24062.131879462373</v>
      </c>
      <c r="W111" s="26">
        <v>24147.236373978492</v>
      </c>
      <c r="X111" s="26">
        <v>24109.579953118271</v>
      </c>
      <c r="Y111" s="26">
        <v>24197.361683225805</v>
      </c>
      <c r="Z111" s="26">
        <v>24289.706429139784</v>
      </c>
      <c r="AA111" s="26">
        <v>24266.658768172045</v>
      </c>
      <c r="AB111" s="26">
        <v>24168.488515376332</v>
      </c>
      <c r="AC111" s="26">
        <v>24215.459589677408</v>
      </c>
      <c r="AD111" s="26">
        <v>24658.089145698912</v>
      </c>
      <c r="AE111" s="26">
        <v>24666.090744838722</v>
      </c>
      <c r="AF111" s="26">
        <v>24586.653687096779</v>
      </c>
      <c r="AI111" s="4"/>
      <c r="AT111" s="4"/>
    </row>
    <row r="112" spans="1:46">
      <c r="D112" t="s">
        <v>71</v>
      </c>
      <c r="E112" s="26">
        <v>673.48829999999998</v>
      </c>
      <c r="F112" s="26">
        <v>8184.6567699999978</v>
      </c>
      <c r="G112" s="26">
        <v>9784.6302700000051</v>
      </c>
      <c r="H112" s="26">
        <v>9861.5024700000104</v>
      </c>
      <c r="I112" s="26">
        <v>10155.152620000006</v>
      </c>
      <c r="J112" s="26">
        <v>11171.928059999995</v>
      </c>
      <c r="K112" s="26">
        <v>12193.874470000008</v>
      </c>
      <c r="L112" s="26">
        <v>13223.978790000003</v>
      </c>
      <c r="M112" s="26">
        <v>13955.446750000001</v>
      </c>
      <c r="N112" s="26">
        <v>14062.508249999999</v>
      </c>
      <c r="O112" s="26">
        <v>14349.305259999997</v>
      </c>
      <c r="P112" s="26">
        <v>14790.844540000004</v>
      </c>
      <c r="Q112" s="26">
        <v>14792.036420000009</v>
      </c>
      <c r="R112" s="26">
        <v>14835.079049999997</v>
      </c>
      <c r="S112" s="26">
        <v>14789.522920000007</v>
      </c>
      <c r="T112" s="26">
        <v>14789.514470000004</v>
      </c>
      <c r="U112" s="26">
        <v>14790.415949999999</v>
      </c>
      <c r="V112" s="26">
        <v>14832.248669999997</v>
      </c>
      <c r="W112" s="26">
        <v>14795.565259999999</v>
      </c>
      <c r="X112" s="26">
        <v>15059.977890000002</v>
      </c>
      <c r="Y112" s="26">
        <v>15261.220546344084</v>
      </c>
      <c r="Z112" s="26">
        <v>16042.675248709671</v>
      </c>
      <c r="AA112" s="26">
        <v>16737.196540000004</v>
      </c>
      <c r="AB112" s="26">
        <v>17544.308420000008</v>
      </c>
      <c r="AC112" s="26">
        <v>17616.239416129036</v>
      </c>
      <c r="AD112" s="26">
        <v>17658.199260000001</v>
      </c>
      <c r="AE112" s="26">
        <v>17610.205372258071</v>
      </c>
      <c r="AF112" s="26">
        <v>17610.936669032257</v>
      </c>
      <c r="AI112" s="4"/>
      <c r="AT112" s="4"/>
    </row>
    <row r="113" spans="3:46">
      <c r="D113" t="s">
        <v>232</v>
      </c>
      <c r="E113" s="26">
        <v>157.51443870967742</v>
      </c>
      <c r="F113" s="26">
        <v>1330.9061532258065</v>
      </c>
      <c r="G113" s="26">
        <v>1571.2487059139785</v>
      </c>
      <c r="H113" s="26">
        <v>1450.8405863440855</v>
      </c>
      <c r="I113" s="26">
        <v>1158.7613848387095</v>
      </c>
      <c r="J113" s="26">
        <v>769.50854021505359</v>
      </c>
      <c r="K113" s="26">
        <v>922.87780537634399</v>
      </c>
      <c r="L113" s="26">
        <v>883.29077580645185</v>
      </c>
      <c r="M113" s="26">
        <v>851.09901430107527</v>
      </c>
      <c r="N113" s="26">
        <v>1096.3185431182799</v>
      </c>
      <c r="O113" s="26">
        <v>1138.8133076344091</v>
      </c>
      <c r="P113" s="26">
        <v>1130.4261296774193</v>
      </c>
      <c r="Q113" s="26">
        <v>1195.6612395698924</v>
      </c>
      <c r="R113" s="26">
        <v>1100.9352529032258</v>
      </c>
      <c r="S113" s="26">
        <v>1530.7417505376341</v>
      </c>
      <c r="T113" s="26">
        <v>1608.5601788172046</v>
      </c>
      <c r="U113" s="26">
        <v>1590.629467311828</v>
      </c>
      <c r="V113" s="26">
        <v>1561.58246139785</v>
      </c>
      <c r="W113" s="26">
        <v>1531.0419859139786</v>
      </c>
      <c r="X113" s="26">
        <v>1468.1380780645161</v>
      </c>
      <c r="Y113" s="26">
        <v>1566.1165626881723</v>
      </c>
      <c r="Z113" s="26">
        <v>1561.3725366666674</v>
      </c>
      <c r="AA113" s="26">
        <v>1563.9395348387097</v>
      </c>
      <c r="AB113" s="26">
        <v>1527.7732759139788</v>
      </c>
      <c r="AC113" s="26">
        <v>1548.2833532258064</v>
      </c>
      <c r="AD113" s="26">
        <v>1547.4555979569893</v>
      </c>
      <c r="AE113" s="26">
        <v>1587.2702489247313</v>
      </c>
      <c r="AF113" s="26">
        <v>1634.725359677419</v>
      </c>
      <c r="AI113" s="4"/>
      <c r="AT113" s="4"/>
    </row>
    <row r="114" spans="3:46">
      <c r="D114" t="s">
        <v>233</v>
      </c>
      <c r="E114" s="26">
        <v>7.0577854838709682</v>
      </c>
      <c r="F114" s="26">
        <v>103.96218010752689</v>
      </c>
      <c r="G114" s="26">
        <v>399.65804559139787</v>
      </c>
      <c r="H114" s="26">
        <v>1502.0886498924735</v>
      </c>
      <c r="I114" s="26">
        <v>2067.4144521505377</v>
      </c>
      <c r="J114" s="26">
        <v>2330.0719261290324</v>
      </c>
      <c r="K114" s="26">
        <v>2553.2781203225809</v>
      </c>
      <c r="L114" s="26">
        <v>2973.1732196774192</v>
      </c>
      <c r="M114" s="26">
        <v>2951.3040721505372</v>
      </c>
      <c r="N114" s="26">
        <v>3206.8054586021503</v>
      </c>
      <c r="O114" s="26">
        <v>3216.7300936559141</v>
      </c>
      <c r="P114" s="26">
        <v>3315.7482947311819</v>
      </c>
      <c r="Q114" s="26">
        <v>3289.4314045161286</v>
      </c>
      <c r="R114" s="26">
        <v>3336.7941875268812</v>
      </c>
      <c r="S114" s="26">
        <v>3800.5398905376342</v>
      </c>
      <c r="T114" s="26">
        <v>3804.2088919354842</v>
      </c>
      <c r="U114" s="26">
        <v>3774.9528110752685</v>
      </c>
      <c r="V114" s="26">
        <v>3765.0985655913973</v>
      </c>
      <c r="W114" s="26">
        <v>3723.1386772043006</v>
      </c>
      <c r="X114" s="26">
        <v>3698.8663023655904</v>
      </c>
      <c r="Y114" s="26">
        <v>3683.0731173118284</v>
      </c>
      <c r="Z114" s="26">
        <v>3682.995360537634</v>
      </c>
      <c r="AA114" s="26">
        <v>3644.951632150538</v>
      </c>
      <c r="AB114" s="26">
        <v>3768.0149745161293</v>
      </c>
      <c r="AC114" s="26">
        <v>4328.7996291397858</v>
      </c>
      <c r="AD114" s="26">
        <v>4723.8360561290319</v>
      </c>
      <c r="AE114" s="26">
        <v>5306.5463507526883</v>
      </c>
      <c r="AF114" s="26">
        <v>5964.8066321505385</v>
      </c>
      <c r="AI114" s="4"/>
      <c r="AT114" s="4"/>
    </row>
    <row r="115" spans="3:46">
      <c r="D115" t="s">
        <v>234</v>
      </c>
      <c r="E115" s="26">
        <v>0.1307415053763441</v>
      </c>
      <c r="F115" s="26">
        <v>20.372337311827955</v>
      </c>
      <c r="G115" s="26">
        <v>20.321544516129041</v>
      </c>
      <c r="H115" s="26">
        <v>16.011161290322569</v>
      </c>
      <c r="I115" s="26">
        <v>18.904811397849468</v>
      </c>
      <c r="J115" s="26">
        <v>17.524520430107529</v>
      </c>
      <c r="K115" s="26">
        <v>22.093857526881731</v>
      </c>
      <c r="L115" s="26">
        <v>23.984199354838704</v>
      </c>
      <c r="M115" s="26">
        <v>21.593982580645157</v>
      </c>
      <c r="N115" s="26">
        <v>27.648825913978488</v>
      </c>
      <c r="O115" s="26">
        <v>23.924629032258061</v>
      </c>
      <c r="P115" s="26">
        <v>25.946448064516115</v>
      </c>
      <c r="Q115" s="26">
        <v>29.102864086021508</v>
      </c>
      <c r="R115" s="26">
        <v>29.744104731182798</v>
      </c>
      <c r="S115" s="26">
        <v>38.83076354838709</v>
      </c>
      <c r="T115" s="26">
        <v>44.470528387096785</v>
      </c>
      <c r="U115" s="26">
        <v>47.141081505376356</v>
      </c>
      <c r="V115" s="26">
        <v>50.564824946236548</v>
      </c>
      <c r="W115" s="26">
        <v>53.351630645161308</v>
      </c>
      <c r="X115" s="26">
        <v>49.469476881720425</v>
      </c>
      <c r="Y115" s="26">
        <v>58.96251548387098</v>
      </c>
      <c r="Z115" s="26">
        <v>61.18450827956989</v>
      </c>
      <c r="AA115" s="26">
        <v>61.217809032258067</v>
      </c>
      <c r="AB115" s="26">
        <v>60.955848279569878</v>
      </c>
      <c r="AC115" s="26">
        <v>67.588360645161274</v>
      </c>
      <c r="AD115" s="26">
        <v>67.337357741935463</v>
      </c>
      <c r="AE115" s="26">
        <v>74.492139354838713</v>
      </c>
      <c r="AF115" s="26">
        <v>86.418504946236581</v>
      </c>
      <c r="AI115" s="4"/>
      <c r="AT115" s="4"/>
    </row>
    <row r="116" spans="3:46">
      <c r="D116" t="s">
        <v>235</v>
      </c>
      <c r="E116" s="26">
        <v>80.870650000000097</v>
      </c>
      <c r="F116" s="26">
        <v>941.10779000000082</v>
      </c>
      <c r="G116" s="26">
        <v>938.38673000000063</v>
      </c>
      <c r="H116" s="26">
        <v>938.33234999999979</v>
      </c>
      <c r="I116" s="26">
        <v>938.56129999999939</v>
      </c>
      <c r="J116" s="26">
        <v>941.05361999999968</v>
      </c>
      <c r="K116" s="26">
        <v>938.52185000000009</v>
      </c>
      <c r="L116" s="26">
        <v>938.51540999999963</v>
      </c>
      <c r="M116" s="26">
        <v>938.33683000000019</v>
      </c>
      <c r="N116" s="26">
        <v>941.00158999999917</v>
      </c>
      <c r="O116" s="26">
        <v>938.5011199999999</v>
      </c>
      <c r="P116" s="26">
        <v>938.43864999999994</v>
      </c>
      <c r="Q116" s="26">
        <v>938.65943999999877</v>
      </c>
      <c r="R116" s="26">
        <v>940.84154000000012</v>
      </c>
      <c r="S116" s="26">
        <v>938.33234999999979</v>
      </c>
      <c r="T116" s="26">
        <v>938.30905999999982</v>
      </c>
      <c r="U116" s="26">
        <v>938.45124000000021</v>
      </c>
      <c r="V116" s="26">
        <v>941.13683000000105</v>
      </c>
      <c r="W116" s="26">
        <v>938.46550999999999</v>
      </c>
      <c r="X116" s="26">
        <v>938.33684000000039</v>
      </c>
      <c r="Y116" s="26">
        <v>938.50390064516046</v>
      </c>
      <c r="Z116" s="26">
        <v>941.00199064516141</v>
      </c>
      <c r="AA116" s="26">
        <v>938.43864999999994</v>
      </c>
      <c r="AB116" s="26">
        <v>938.65943999999877</v>
      </c>
      <c r="AC116" s="26">
        <v>938.46140215053708</v>
      </c>
      <c r="AD116" s="26">
        <v>940.82254000000046</v>
      </c>
      <c r="AE116" s="26">
        <v>938.37883774193585</v>
      </c>
      <c r="AF116" s="26">
        <v>938.43978193548412</v>
      </c>
      <c r="AI116" s="4"/>
      <c r="AT116" s="4"/>
    </row>
    <row r="117" spans="3:46">
      <c r="D117" t="s">
        <v>236</v>
      </c>
      <c r="E117" s="26">
        <v>0</v>
      </c>
      <c r="F117" s="26">
        <v>6.6648858064516112</v>
      </c>
      <c r="G117" s="26">
        <v>7.805998924731183</v>
      </c>
      <c r="H117" s="26">
        <v>9.7257317204301099</v>
      </c>
      <c r="I117" s="26">
        <v>13.455957849462365</v>
      </c>
      <c r="J117" s="26">
        <v>17.045683333333333</v>
      </c>
      <c r="K117" s="26">
        <v>20.6294352688172</v>
      </c>
      <c r="L117" s="26">
        <v>22.250926021505375</v>
      </c>
      <c r="M117" s="26">
        <v>17.084615161290326</v>
      </c>
      <c r="N117" s="26">
        <v>20.702691720430103</v>
      </c>
      <c r="O117" s="26">
        <v>16.86688505376344</v>
      </c>
      <c r="P117" s="26">
        <v>19.490911182795696</v>
      </c>
      <c r="Q117" s="26">
        <v>20.112908064516127</v>
      </c>
      <c r="R117" s="26">
        <v>22.47518559139785</v>
      </c>
      <c r="S117" s="26">
        <v>24.489109462365594</v>
      </c>
      <c r="T117" s="26">
        <v>30.887889032258069</v>
      </c>
      <c r="U117" s="26">
        <v>33.595865268817199</v>
      </c>
      <c r="V117" s="26">
        <v>37.557639247311833</v>
      </c>
      <c r="W117" s="26">
        <v>37.703906559139789</v>
      </c>
      <c r="X117" s="26">
        <v>37.165387956989242</v>
      </c>
      <c r="Y117" s="26">
        <v>43.880226881720432</v>
      </c>
      <c r="Z117" s="26">
        <v>44.912229784946248</v>
      </c>
      <c r="AA117" s="26">
        <v>48.089786666666654</v>
      </c>
      <c r="AB117" s="26">
        <v>48.357049892473121</v>
      </c>
      <c r="AC117" s="26">
        <v>49.453534086021506</v>
      </c>
      <c r="AD117" s="26">
        <v>49.364654731182796</v>
      </c>
      <c r="AE117" s="26">
        <v>53.758153225806439</v>
      </c>
      <c r="AF117" s="26">
        <v>59.603439032258073</v>
      </c>
      <c r="AI117" s="4"/>
      <c r="AT117" s="4"/>
    </row>
    <row r="118" spans="3:46">
      <c r="D118" t="s">
        <v>218</v>
      </c>
      <c r="E118" s="26">
        <v>3506.4922573118279</v>
      </c>
      <c r="F118" s="26">
        <v>44144.547959677417</v>
      </c>
      <c r="G118" s="26">
        <v>45034.959939784945</v>
      </c>
      <c r="H118" s="26">
        <v>46311.694960752706</v>
      </c>
      <c r="I118" s="26">
        <v>47721.652292580642</v>
      </c>
      <c r="J118" s="26">
        <v>49070.186705913969</v>
      </c>
      <c r="K118" s="26">
        <v>50716.063859354836</v>
      </c>
      <c r="L118" s="26">
        <v>52089.064652365596</v>
      </c>
      <c r="M118" s="26">
        <v>52555.198113440849</v>
      </c>
      <c r="N118" s="26">
        <v>53557.550664086019</v>
      </c>
      <c r="O118" s="26">
        <v>54308.330318387118</v>
      </c>
      <c r="P118" s="26">
        <v>55224.444654408588</v>
      </c>
      <c r="Q118" s="26">
        <v>56045.807575161307</v>
      </c>
      <c r="R118" s="26">
        <v>57043.778278817175</v>
      </c>
      <c r="S118" s="26">
        <v>57672.906462688181</v>
      </c>
      <c r="T118" s="26">
        <v>58452.697599139778</v>
      </c>
      <c r="U118" s="26">
        <v>59222.686164731174</v>
      </c>
      <c r="V118" s="26">
        <v>60130.497317096779</v>
      </c>
      <c r="W118" s="26">
        <v>60371.508304731185</v>
      </c>
      <c r="X118" s="26">
        <v>61106.840418172047</v>
      </c>
      <c r="Y118" s="26">
        <v>61796.903309354813</v>
      </c>
      <c r="Z118" s="26">
        <v>62708.159787526856</v>
      </c>
      <c r="AA118" s="26">
        <v>63298.841897311831</v>
      </c>
      <c r="AB118" s="26">
        <v>64075.473723333336</v>
      </c>
      <c r="AC118" s="26">
        <v>64802.636661935539</v>
      </c>
      <c r="AD118" s="26">
        <v>65744.862645053741</v>
      </c>
      <c r="AE118" s="26">
        <v>66333.12317344085</v>
      </c>
      <c r="AF118" s="26">
        <v>67086.264544408623</v>
      </c>
      <c r="AI118" s="4"/>
      <c r="AT118" s="4"/>
    </row>
    <row r="119" spans="3:46">
      <c r="D119" s="4"/>
      <c r="AI119" s="4"/>
      <c r="AT119" s="4"/>
    </row>
    <row r="120" spans="3:46">
      <c r="C120" t="s">
        <v>237</v>
      </c>
      <c r="D120" s="4"/>
      <c r="AI120" s="4"/>
      <c r="AT120" s="4"/>
    </row>
    <row r="121" spans="3:46">
      <c r="D121" t="s">
        <v>238</v>
      </c>
      <c r="E121" s="124">
        <f>SUM(E110:E112,E114,E117) / (E118 -E116)</f>
        <v>0.87379226162382084</v>
      </c>
      <c r="F121" s="124">
        <f t="shared" ref="F121:AE121" si="86">SUM(F110:F112,F114,F117) / (F118 -F116)</f>
        <v>0.84635299799717012</v>
      </c>
      <c r="G121" s="124">
        <f t="shared" si="86"/>
        <v>0.88308811702821499</v>
      </c>
      <c r="H121" s="124">
        <f t="shared" si="86"/>
        <v>0.8938492109328029</v>
      </c>
      <c r="I121" s="124">
        <f t="shared" si="86"/>
        <v>0.91231025889327344</v>
      </c>
      <c r="J121" s="124">
        <f t="shared" si="86"/>
        <v>0.93961373939932136</v>
      </c>
      <c r="K121" s="124">
        <f t="shared" si="86"/>
        <v>0.94074093455391894</v>
      </c>
      <c r="L121" s="124">
        <f t="shared" si="86"/>
        <v>0.94319359556964166</v>
      </c>
      <c r="M121" s="124">
        <f t="shared" si="86"/>
        <v>0.94716784539839527</v>
      </c>
      <c r="N121" s="124">
        <f t="shared" si="86"/>
        <v>0.95089055382788767</v>
      </c>
      <c r="O121" s="124">
        <f t="shared" si="86"/>
        <v>0.9504587680747355</v>
      </c>
      <c r="P121" s="124">
        <f t="shared" si="86"/>
        <v>0.95037942957403687</v>
      </c>
      <c r="Q121" s="124">
        <f t="shared" si="86"/>
        <v>0.94653178957975259</v>
      </c>
      <c r="R121" s="124">
        <f t="shared" si="86"/>
        <v>0.95261133863402248</v>
      </c>
      <c r="S121" s="124">
        <f t="shared" si="86"/>
        <v>0.95364991371278651</v>
      </c>
      <c r="T121" s="124">
        <f t="shared" si="86"/>
        <v>0.9514129659689573</v>
      </c>
      <c r="U121" s="124">
        <f t="shared" si="86"/>
        <v>0.95227803179897808</v>
      </c>
      <c r="V121" s="124">
        <f t="shared" si="86"/>
        <v>0.95327796577470236</v>
      </c>
      <c r="W121" s="124">
        <f t="shared" si="86"/>
        <v>0.95391697403298004</v>
      </c>
      <c r="X121" s="124">
        <f t="shared" si="86"/>
        <v>0.95658515260095422</v>
      </c>
      <c r="Y121" s="124">
        <f t="shared" si="86"/>
        <v>0.95329635553649883</v>
      </c>
      <c r="Z121" s="124">
        <f t="shared" si="86"/>
        <v>0.9540153604396483</v>
      </c>
      <c r="AA121" s="124">
        <f t="shared" si="86"/>
        <v>0.95417899872043521</v>
      </c>
      <c r="AB121" s="124">
        <f t="shared" si="86"/>
        <v>0.95570517297259039</v>
      </c>
      <c r="AC121" s="124">
        <f t="shared" si="86"/>
        <v>0.95517739892175801</v>
      </c>
      <c r="AD121" s="124">
        <f t="shared" si="86"/>
        <v>0.95560530799771282</v>
      </c>
      <c r="AE121" s="124">
        <f t="shared" si="86"/>
        <v>0.95432929942981781</v>
      </c>
      <c r="AF121" s="124">
        <f>SUM(AF110:AF112,AF114,AF117) / (AF118 -AF116)</f>
        <v>0.95283300225190537</v>
      </c>
      <c r="AI121" s="4"/>
      <c r="AT121" s="4"/>
    </row>
    <row r="122" spans="3:46">
      <c r="D122" t="s">
        <v>239</v>
      </c>
      <c r="E122" s="124">
        <f>SUM(E110:E112,E114,E117)/E118</f>
        <v>0.8536398862649025</v>
      </c>
      <c r="F122" s="124">
        <f t="shared" ref="F122:AF122" si="87">SUM(F110:F112,F114,F117)/F118</f>
        <v>0.82830978685742662</v>
      </c>
      <c r="G122" s="124">
        <f t="shared" si="87"/>
        <v>0.86468734190710983</v>
      </c>
      <c r="H122" s="124">
        <f t="shared" si="87"/>
        <v>0.87573871786294211</v>
      </c>
      <c r="I122" s="124">
        <f t="shared" si="87"/>
        <v>0.89436747901338798</v>
      </c>
      <c r="J122" s="124">
        <f t="shared" si="87"/>
        <v>0.92159410323688351</v>
      </c>
      <c r="K122" s="124">
        <f t="shared" si="87"/>
        <v>0.92333213238984058</v>
      </c>
      <c r="L122" s="124">
        <f t="shared" si="87"/>
        <v>0.92619959251039841</v>
      </c>
      <c r="M122" s="124">
        <f t="shared" si="87"/>
        <v>0.93025681651005088</v>
      </c>
      <c r="N122" s="124">
        <f t="shared" si="87"/>
        <v>0.93418348802720985</v>
      </c>
      <c r="O122" s="124">
        <f t="shared" si="87"/>
        <v>0.93403390998901459</v>
      </c>
      <c r="P122" s="124">
        <f t="shared" si="87"/>
        <v>0.93422946565029774</v>
      </c>
      <c r="Q122" s="124">
        <f t="shared" si="87"/>
        <v>0.93067920331167853</v>
      </c>
      <c r="R122" s="124">
        <f t="shared" si="87"/>
        <v>0.93689961080138839</v>
      </c>
      <c r="S122" s="124">
        <f t="shared" si="87"/>
        <v>0.93813412615333114</v>
      </c>
      <c r="T122" s="124">
        <f t="shared" si="87"/>
        <v>0.93614045601753837</v>
      </c>
      <c r="U122" s="124">
        <f t="shared" si="87"/>
        <v>0.937188096545438</v>
      </c>
      <c r="V122" s="124">
        <f t="shared" si="87"/>
        <v>0.93835766671103638</v>
      </c>
      <c r="W122" s="124">
        <f t="shared" si="87"/>
        <v>0.93908848614735663</v>
      </c>
      <c r="X122" s="124">
        <f t="shared" si="87"/>
        <v>0.94189614097574226</v>
      </c>
      <c r="Y122" s="124">
        <f t="shared" si="87"/>
        <v>0.93881873125064907</v>
      </c>
      <c r="Z122" s="124">
        <f t="shared" si="87"/>
        <v>0.93969935505340285</v>
      </c>
      <c r="AA122" s="124">
        <f t="shared" si="87"/>
        <v>0.94003279280927177</v>
      </c>
      <c r="AB122" s="124">
        <f t="shared" si="87"/>
        <v>0.94170478202205299</v>
      </c>
      <c r="AC122" s="124">
        <f t="shared" si="87"/>
        <v>0.9413446728589131</v>
      </c>
      <c r="AD122" s="124">
        <f t="shared" si="87"/>
        <v>0.94193039900958775</v>
      </c>
      <c r="AE122" s="124">
        <f t="shared" si="87"/>
        <v>0.9408289186851857</v>
      </c>
      <c r="AF122" s="124">
        <f t="shared" si="87"/>
        <v>0.93950424708977687</v>
      </c>
      <c r="AI122" s="4"/>
      <c r="AT122" s="4"/>
    </row>
    <row r="123" spans="3:46">
      <c r="D123" s="4"/>
      <c r="AI123" s="4"/>
      <c r="AT123" s="4"/>
    </row>
    <row r="124" spans="3:46">
      <c r="D124" s="4"/>
      <c r="AI124" s="4"/>
      <c r="AT124" s="4"/>
    </row>
    <row r="125" spans="3:46">
      <c r="C125" t="s">
        <v>240</v>
      </c>
      <c r="D125" s="4"/>
      <c r="AI125" s="4"/>
      <c r="AT125" s="4"/>
    </row>
    <row r="126" spans="3:46">
      <c r="D126" t="s">
        <v>68</v>
      </c>
      <c r="E126" s="26">
        <v>43</v>
      </c>
      <c r="F126" s="26">
        <v>219</v>
      </c>
      <c r="G126" s="26">
        <v>219</v>
      </c>
      <c r="H126" s="26">
        <v>384</v>
      </c>
      <c r="I126" s="26">
        <v>952.3</v>
      </c>
      <c r="J126" s="26">
        <v>1262.3</v>
      </c>
      <c r="K126" s="26">
        <v>1262.3</v>
      </c>
      <c r="L126" s="26">
        <v>1262.3</v>
      </c>
      <c r="M126" s="26">
        <v>1262.3</v>
      </c>
      <c r="N126" s="26">
        <v>1584.3</v>
      </c>
      <c r="O126" s="26">
        <v>1584.3</v>
      </c>
      <c r="P126" s="26">
        <v>1738.3</v>
      </c>
      <c r="Q126" s="26">
        <v>2096.3000000000002</v>
      </c>
      <c r="R126" s="26">
        <v>2246.3000000000002</v>
      </c>
      <c r="S126" s="26">
        <v>2346.3000000000002</v>
      </c>
      <c r="T126" s="26">
        <v>2554.7000000000003</v>
      </c>
      <c r="U126" s="26">
        <v>2809.7000000000003</v>
      </c>
      <c r="V126" s="26">
        <v>2939.7000000000003</v>
      </c>
      <c r="W126" s="26">
        <v>3089.7000000000003</v>
      </c>
      <c r="X126" s="26">
        <v>3239.7000000000003</v>
      </c>
      <c r="Y126" s="26">
        <v>3239.7000000000003</v>
      </c>
      <c r="Z126" s="26">
        <v>3239.7000000000003</v>
      </c>
      <c r="AA126" s="26">
        <v>3239.7000000000003</v>
      </c>
      <c r="AB126" s="26">
        <v>3239.7000000000003</v>
      </c>
      <c r="AC126" s="26">
        <v>3239.7000000000003</v>
      </c>
      <c r="AD126" s="26">
        <v>3239.7000000000003</v>
      </c>
      <c r="AE126" s="26">
        <v>3239.7000000000003</v>
      </c>
      <c r="AF126" s="26">
        <v>3389.7000000000003</v>
      </c>
      <c r="AI126" s="4"/>
      <c r="AT126" s="4"/>
    </row>
    <row r="127" spans="3:46">
      <c r="D127" t="s">
        <v>71</v>
      </c>
      <c r="E127" s="26">
        <v>0</v>
      </c>
      <c r="F127" s="26">
        <v>219.4</v>
      </c>
      <c r="G127" s="26">
        <v>244.4</v>
      </c>
      <c r="H127" s="26">
        <v>244.4</v>
      </c>
      <c r="I127" s="26">
        <v>296.39999999999998</v>
      </c>
      <c r="J127" s="26">
        <v>413.4</v>
      </c>
      <c r="K127" s="26">
        <v>573.4</v>
      </c>
      <c r="L127" s="26">
        <v>659.4</v>
      </c>
      <c r="M127" s="26">
        <v>759.4</v>
      </c>
      <c r="N127" s="26">
        <v>759.4</v>
      </c>
      <c r="O127" s="26">
        <v>819.4</v>
      </c>
      <c r="P127" s="26">
        <v>854.4</v>
      </c>
      <c r="Q127" s="26">
        <v>854.4</v>
      </c>
      <c r="R127" s="26">
        <v>854.4</v>
      </c>
      <c r="S127" s="26">
        <v>854.4</v>
      </c>
      <c r="T127" s="26">
        <v>854.4</v>
      </c>
      <c r="U127" s="26">
        <v>854.4</v>
      </c>
      <c r="V127" s="26">
        <v>854.4</v>
      </c>
      <c r="W127" s="26">
        <v>854.4</v>
      </c>
      <c r="X127" s="26">
        <v>904.4</v>
      </c>
      <c r="Y127" s="26">
        <v>1004.4</v>
      </c>
      <c r="Z127" s="26">
        <v>1004.4</v>
      </c>
      <c r="AA127" s="26">
        <v>1104.4000000000001</v>
      </c>
      <c r="AB127" s="26">
        <v>1204.4000000000001</v>
      </c>
      <c r="AC127" s="26">
        <v>1204.4000000000001</v>
      </c>
      <c r="AD127" s="26">
        <v>1204.4000000000001</v>
      </c>
      <c r="AE127" s="26">
        <v>1204.4000000000001</v>
      </c>
      <c r="AF127" s="26">
        <v>1204.4000000000001</v>
      </c>
      <c r="AI127" s="4"/>
      <c r="AT127" s="4"/>
    </row>
    <row r="128" spans="3:46">
      <c r="D128" t="s">
        <v>95</v>
      </c>
      <c r="E128" s="26">
        <v>0</v>
      </c>
      <c r="F128" s="26">
        <v>46</v>
      </c>
      <c r="G128" s="26">
        <v>442</v>
      </c>
      <c r="H128" s="26">
        <v>904</v>
      </c>
      <c r="I128" s="26">
        <v>1174</v>
      </c>
      <c r="J128" s="26">
        <v>1174</v>
      </c>
      <c r="K128" s="26">
        <v>1324</v>
      </c>
      <c r="L128" s="26">
        <v>1524</v>
      </c>
      <c r="M128" s="26">
        <v>1524</v>
      </c>
      <c r="N128" s="26">
        <v>1674</v>
      </c>
      <c r="O128" s="26">
        <v>1674</v>
      </c>
      <c r="P128" s="26">
        <v>1732</v>
      </c>
      <c r="Q128" s="26">
        <v>1732</v>
      </c>
      <c r="R128" s="26">
        <v>1816</v>
      </c>
      <c r="S128" s="26">
        <v>2028</v>
      </c>
      <c r="T128" s="26">
        <v>2028</v>
      </c>
      <c r="U128" s="26">
        <v>2028</v>
      </c>
      <c r="V128" s="26">
        <v>2028</v>
      </c>
      <c r="W128" s="26">
        <v>2028</v>
      </c>
      <c r="X128" s="26">
        <v>2028</v>
      </c>
      <c r="Y128" s="26">
        <v>2028</v>
      </c>
      <c r="Z128" s="26">
        <v>2028</v>
      </c>
      <c r="AA128" s="26">
        <v>2028</v>
      </c>
      <c r="AB128" s="26">
        <v>2175</v>
      </c>
      <c r="AC128" s="26">
        <v>2451</v>
      </c>
      <c r="AD128" s="26">
        <v>2646</v>
      </c>
      <c r="AE128" s="26">
        <v>3111</v>
      </c>
      <c r="AF128" s="26">
        <v>3391</v>
      </c>
      <c r="AI128" s="4"/>
      <c r="AT128" s="4"/>
    </row>
    <row r="129" spans="2:46">
      <c r="D129" t="s">
        <v>72</v>
      </c>
      <c r="E129" s="26">
        <v>0</v>
      </c>
      <c r="F129" s="26">
        <v>0</v>
      </c>
      <c r="G129" s="26">
        <v>0</v>
      </c>
      <c r="H129" s="26">
        <v>0</v>
      </c>
      <c r="I129" s="26">
        <v>0</v>
      </c>
      <c r="J129" s="26">
        <v>35</v>
      </c>
      <c r="K129" s="26">
        <v>35</v>
      </c>
      <c r="L129" s="26">
        <v>35</v>
      </c>
      <c r="M129" s="26">
        <v>35</v>
      </c>
      <c r="N129" s="26">
        <v>35</v>
      </c>
      <c r="O129" s="26">
        <v>35</v>
      </c>
      <c r="P129" s="26">
        <v>35</v>
      </c>
      <c r="Q129" s="26">
        <v>35</v>
      </c>
      <c r="R129" s="26">
        <v>35</v>
      </c>
      <c r="S129" s="26">
        <v>35</v>
      </c>
      <c r="T129" s="26">
        <v>35</v>
      </c>
      <c r="U129" s="26">
        <v>35</v>
      </c>
      <c r="V129" s="26">
        <v>155</v>
      </c>
      <c r="W129" s="26">
        <v>155</v>
      </c>
      <c r="X129" s="26">
        <v>155</v>
      </c>
      <c r="Y129" s="26">
        <v>155</v>
      </c>
      <c r="Z129" s="26">
        <v>155</v>
      </c>
      <c r="AA129" s="26">
        <v>155</v>
      </c>
      <c r="AB129" s="26">
        <v>155</v>
      </c>
      <c r="AC129" s="26">
        <v>199</v>
      </c>
      <c r="AD129" s="26">
        <v>269.5</v>
      </c>
      <c r="AE129" s="26">
        <v>269.5</v>
      </c>
      <c r="AF129" s="26">
        <v>269.5</v>
      </c>
      <c r="AI129" s="4"/>
      <c r="AT129" s="4"/>
    </row>
    <row r="130" spans="2:46">
      <c r="D130" t="s">
        <v>218</v>
      </c>
      <c r="E130" s="26">
        <f>SUM(E126:E129)</f>
        <v>43</v>
      </c>
      <c r="F130" s="26">
        <f t="shared" ref="F130" si="88">SUM(F126:F129)</f>
        <v>484.4</v>
      </c>
      <c r="G130" s="26">
        <f t="shared" ref="G130" si="89">SUM(G126:G129)</f>
        <v>905.4</v>
      </c>
      <c r="H130" s="26">
        <f t="shared" ref="H130" si="90">SUM(H126:H129)</f>
        <v>1532.4</v>
      </c>
      <c r="I130" s="26">
        <f t="shared" ref="I130" si="91">SUM(I126:I129)</f>
        <v>2422.6999999999998</v>
      </c>
      <c r="J130" s="26">
        <f t="shared" ref="J130" si="92">SUM(J126:J129)</f>
        <v>2884.7</v>
      </c>
      <c r="K130" s="26">
        <f t="shared" ref="K130" si="93">SUM(K126:K129)</f>
        <v>3194.7</v>
      </c>
      <c r="L130" s="26">
        <f t="shared" ref="L130" si="94">SUM(L126:L129)</f>
        <v>3480.7</v>
      </c>
      <c r="M130" s="26">
        <f t="shared" ref="M130" si="95">SUM(M126:M129)</f>
        <v>3580.7</v>
      </c>
      <c r="N130" s="26">
        <f t="shared" ref="N130" si="96">SUM(N126:N129)</f>
        <v>4052.7</v>
      </c>
      <c r="O130" s="26">
        <f t="shared" ref="O130" si="97">SUM(O126:O129)</f>
        <v>4112.7</v>
      </c>
      <c r="P130" s="26">
        <f t="shared" ref="P130" si="98">SUM(P126:P129)</f>
        <v>4359.7</v>
      </c>
      <c r="Q130" s="26">
        <f t="shared" ref="Q130" si="99">SUM(Q126:Q129)</f>
        <v>4717.7000000000007</v>
      </c>
      <c r="R130" s="26">
        <f t="shared" ref="R130" si="100">SUM(R126:R129)</f>
        <v>4951.7000000000007</v>
      </c>
      <c r="S130" s="26">
        <f t="shared" ref="S130" si="101">SUM(S126:S129)</f>
        <v>5263.7000000000007</v>
      </c>
      <c r="T130" s="26">
        <f t="shared" ref="T130" si="102">SUM(T126:T129)</f>
        <v>5472.1</v>
      </c>
      <c r="U130" s="26">
        <f t="shared" ref="U130" si="103">SUM(U126:U129)</f>
        <v>5727.1</v>
      </c>
      <c r="V130" s="26">
        <f t="shared" ref="V130" si="104">SUM(V126:V129)</f>
        <v>5977.1</v>
      </c>
      <c r="W130" s="26">
        <f t="shared" ref="W130" si="105">SUM(W126:W129)</f>
        <v>6127.1</v>
      </c>
      <c r="X130" s="26">
        <f t="shared" ref="X130" si="106">SUM(X126:X129)</f>
        <v>6327.1</v>
      </c>
      <c r="Y130" s="26">
        <f t="shared" ref="Y130" si="107">SUM(Y126:Y129)</f>
        <v>6427.1</v>
      </c>
      <c r="Z130" s="26">
        <f t="shared" ref="Z130" si="108">SUM(Z126:Z129)</f>
        <v>6427.1</v>
      </c>
      <c r="AA130" s="26">
        <f t="shared" ref="AA130" si="109">SUM(AA126:AA129)</f>
        <v>6527.1</v>
      </c>
      <c r="AB130" s="26">
        <f t="shared" ref="AB130" si="110">SUM(AB126:AB129)</f>
        <v>6774.1</v>
      </c>
      <c r="AC130" s="26">
        <f t="shared" ref="AC130" si="111">SUM(AC126:AC129)</f>
        <v>7094.1</v>
      </c>
      <c r="AD130" s="26">
        <f t="shared" ref="AD130" si="112">SUM(AD126:AD129)</f>
        <v>7359.6</v>
      </c>
      <c r="AE130" s="26">
        <f t="shared" ref="AE130" si="113">SUM(AE126:AE129)</f>
        <v>7824.6</v>
      </c>
      <c r="AF130" s="26">
        <f t="shared" ref="AF130" si="114">SUM(AF126:AF129)</f>
        <v>8254.6</v>
      </c>
      <c r="AI130" s="4"/>
      <c r="AT130" s="4"/>
    </row>
    <row r="131" spans="2:46">
      <c r="D131" s="4"/>
      <c r="AI131" s="4"/>
      <c r="AT131" s="4"/>
    </row>
    <row r="132" spans="2:46">
      <c r="B132" s="71" t="s">
        <v>241</v>
      </c>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I132" s="4"/>
      <c r="AT132" s="4"/>
    </row>
    <row r="133" spans="2:46">
      <c r="D133" s="4"/>
      <c r="AI133" s="4"/>
      <c r="AT133" s="4"/>
    </row>
    <row r="134" spans="2:46">
      <c r="D134" t="s">
        <v>242</v>
      </c>
      <c r="E134" s="26">
        <v>415.66506206165019</v>
      </c>
      <c r="F134" s="26">
        <v>4581.0013724337423</v>
      </c>
      <c r="G134" s="26">
        <v>4019.9030561504251</v>
      </c>
      <c r="H134" s="26">
        <v>3795.1765354977697</v>
      </c>
      <c r="I134" s="26">
        <v>3419.2734711416892</v>
      </c>
      <c r="J134" s="26">
        <v>2812.0649254678829</v>
      </c>
      <c r="K134" s="26">
        <v>2907.7561398237453</v>
      </c>
      <c r="L134" s="26">
        <v>2927.0509293289247</v>
      </c>
      <c r="M134" s="26">
        <v>2870.082711411414</v>
      </c>
      <c r="N134" s="26">
        <v>2991.1660064453222</v>
      </c>
      <c r="O134" s="26">
        <v>3034.9706250495205</v>
      </c>
      <c r="P134" s="26">
        <v>3082.1888990277789</v>
      </c>
      <c r="Q134" s="26">
        <v>3257.3311526291996</v>
      </c>
      <c r="R134" s="26">
        <v>3091.6589650553547</v>
      </c>
      <c r="S134" s="26">
        <v>3159.5644349129675</v>
      </c>
      <c r="T134" s="26">
        <v>3270.2639606336761</v>
      </c>
      <c r="U134" s="26">
        <v>3265.7295374904761</v>
      </c>
      <c r="V134" s="26">
        <v>3267.2054999087331</v>
      </c>
      <c r="W134" s="26">
        <v>3252.7456210489922</v>
      </c>
      <c r="X134" s="26">
        <v>3170.0716026511436</v>
      </c>
      <c r="Y134" s="26">
        <v>3330.8027899311201</v>
      </c>
      <c r="Z134" s="26">
        <v>3342.1259192610478</v>
      </c>
      <c r="AA134" s="26">
        <v>3359.1893020560137</v>
      </c>
      <c r="AB134" s="26">
        <v>3329.6582557362531</v>
      </c>
      <c r="AC134" s="26">
        <v>3379.175845915272</v>
      </c>
      <c r="AD134" s="26">
        <v>3394.3072303235194</v>
      </c>
      <c r="AE134" s="26">
        <v>3468.4115399031898</v>
      </c>
      <c r="AF134" s="26">
        <v>3563.3368266400025</v>
      </c>
      <c r="AI134" s="4"/>
      <c r="AT134" s="4"/>
    </row>
    <row r="135" spans="2:46">
      <c r="D135" t="s">
        <v>243</v>
      </c>
      <c r="E135" s="28">
        <f>1000*E134/E118</f>
        <v>118.5415599292697</v>
      </c>
      <c r="F135" s="28">
        <f t="shared" ref="F135" si="115">1000*F134/F118</f>
        <v>103.77275528153847</v>
      </c>
      <c r="G135" s="28">
        <f t="shared" ref="G135" si="116">1000*G134/G118</f>
        <v>89.261832619043773</v>
      </c>
      <c r="H135" s="28">
        <f t="shared" ref="H135" si="117">1000*H134/H118</f>
        <v>81.948556163060516</v>
      </c>
      <c r="I135" s="28">
        <f t="shared" ref="I135" si="118">1000*I134/I118</f>
        <v>71.650358000560871</v>
      </c>
      <c r="J135" s="28">
        <f t="shared" ref="J135" si="119">1000*J134/J118</f>
        <v>57.30699461815928</v>
      </c>
      <c r="K135" s="28">
        <f t="shared" ref="K135" si="120">1000*K134/K118</f>
        <v>57.334026313388577</v>
      </c>
      <c r="L135" s="28">
        <f t="shared" ref="L135" si="121">1000*L134/L118</f>
        <v>56.193194269538381</v>
      </c>
      <c r="M135" s="28">
        <f t="shared" ref="M135" si="122">1000*M134/M118</f>
        <v>54.610824703130525</v>
      </c>
      <c r="N135" s="28">
        <f t="shared" ref="N135" si="123">1000*N134/N118</f>
        <v>55.849566855773006</v>
      </c>
      <c r="O135" s="28">
        <f t="shared" ref="O135" si="124">1000*O134/O118</f>
        <v>55.884071693177681</v>
      </c>
      <c r="P135" s="28">
        <f t="shared" ref="P135" si="125">1000*P134/P118</f>
        <v>55.812039728347479</v>
      </c>
      <c r="Q135" s="28">
        <f t="shared" ref="Q135" si="126">1000*Q134/Q118</f>
        <v>58.119086753472025</v>
      </c>
      <c r="R135" s="28">
        <f t="shared" ref="R135" si="127">1000*R134/R118</f>
        <v>54.198004731454155</v>
      </c>
      <c r="S135" s="28">
        <f t="shared" ref="S135" si="128">1000*S134/S118</f>
        <v>54.784206808738972</v>
      </c>
      <c r="T135" s="28">
        <f t="shared" ref="T135" si="129">1000*T134/T118</f>
        <v>55.947186271208174</v>
      </c>
      <c r="U135" s="28">
        <f t="shared" ref="U135" si="130">1000*U134/U118</f>
        <v>55.14321873895873</v>
      </c>
      <c r="V135" s="28">
        <f t="shared" ref="V135" si="131">1000*V134/V118</f>
        <v>54.335248263110167</v>
      </c>
      <c r="W135" s="28">
        <f t="shared" ref="W135" si="132">1000*W134/W118</f>
        <v>53.878819866988174</v>
      </c>
      <c r="X135" s="28">
        <f t="shared" ref="X135" si="133">1000*X134/X118</f>
        <v>51.877524364824183</v>
      </c>
      <c r="Y135" s="28">
        <f t="shared" ref="Y135" si="134">1000*Y134/Y118</f>
        <v>53.899186068550186</v>
      </c>
      <c r="Z135" s="28">
        <f t="shared" ref="Z135" si="135">1000*Z134/Z118</f>
        <v>53.296507672767376</v>
      </c>
      <c r="AA135" s="28">
        <f t="shared" ref="AA135" si="136">1000*AA134/AA118</f>
        <v>53.068732402806745</v>
      </c>
      <c r="AB135" s="28">
        <f t="shared" ref="AB135" si="137">1000*AB134/AB118</f>
        <v>51.964629557217698</v>
      </c>
      <c r="AC135" s="28">
        <f t="shared" ref="AC135" si="138">1000*AC134/AC118</f>
        <v>52.145653633568401</v>
      </c>
      <c r="AD135" s="28">
        <f t="shared" ref="AD135" si="139">1000*AD134/AD118</f>
        <v>51.628478542100773</v>
      </c>
      <c r="AE135" s="28">
        <f t="shared" ref="AE135" si="140">1000*AE134/AE118</f>
        <v>52.287776814523774</v>
      </c>
      <c r="AF135" s="28">
        <f t="shared" ref="AF135" si="141">1000*AF134/AF118</f>
        <v>53.115743600259712</v>
      </c>
      <c r="AI135" s="4"/>
      <c r="AT135" s="4"/>
    </row>
    <row r="136" spans="2:46">
      <c r="D136" s="4"/>
      <c r="AI136" s="4"/>
      <c r="AT136" s="4"/>
    </row>
    <row r="137" spans="2:46">
      <c r="B137" s="66" t="s">
        <v>244</v>
      </c>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I137" s="4"/>
      <c r="AT137" s="4"/>
    </row>
    <row r="138" spans="2:46">
      <c r="D138" s="4"/>
      <c r="AI138" s="4"/>
      <c r="AT138" s="4"/>
    </row>
    <row r="139" spans="2:46">
      <c r="C139" t="s">
        <v>245</v>
      </c>
      <c r="D139" s="4"/>
      <c r="AI139" s="4"/>
      <c r="AT139" s="4"/>
    </row>
    <row r="140" spans="2:46">
      <c r="D140" t="s">
        <v>246</v>
      </c>
      <c r="E140" s="125">
        <v>112.53400000000001</v>
      </c>
      <c r="F140" s="125">
        <v>118.16</v>
      </c>
      <c r="G140" s="125">
        <v>112.986</v>
      </c>
      <c r="H140" s="125">
        <v>105.87</v>
      </c>
      <c r="I140" s="125">
        <v>87.025999999999996</v>
      </c>
      <c r="J140" s="125">
        <v>72.563999999999993</v>
      </c>
      <c r="K140" s="125">
        <v>82.951999999999998</v>
      </c>
      <c r="L140" s="125">
        <v>80.974000000000004</v>
      </c>
      <c r="M140" s="125">
        <v>73.900000000000006</v>
      </c>
      <c r="N140" s="125">
        <v>80.147999999999996</v>
      </c>
      <c r="O140" s="125">
        <v>79.882000000000005</v>
      </c>
      <c r="P140" s="125">
        <v>78.418000000000006</v>
      </c>
      <c r="Q140" s="125">
        <v>80.545999999999992</v>
      </c>
      <c r="R140" s="125">
        <v>75.591999999999999</v>
      </c>
      <c r="S140" s="125">
        <v>77.103999999999999</v>
      </c>
      <c r="T140" s="125">
        <v>81.760000000000005</v>
      </c>
      <c r="U140" s="125">
        <v>81.238</v>
      </c>
      <c r="V140" s="125">
        <v>79.81</v>
      </c>
      <c r="W140" s="125">
        <v>78.75</v>
      </c>
      <c r="X140" s="125">
        <v>75.891999999999996</v>
      </c>
      <c r="Y140" s="125">
        <v>82.42</v>
      </c>
      <c r="Z140" s="125">
        <v>84.201999999999998</v>
      </c>
      <c r="AA140" s="125">
        <v>85.962000000000003</v>
      </c>
      <c r="AB140" s="125">
        <v>82.75</v>
      </c>
      <c r="AC140" s="125">
        <v>84.97</v>
      </c>
      <c r="AD140" s="125">
        <v>87.122</v>
      </c>
      <c r="AE140" s="125">
        <v>88.903999999999996</v>
      </c>
      <c r="AF140" s="125">
        <v>93.055000000000007</v>
      </c>
      <c r="AI140" s="4"/>
      <c r="AT140" s="4"/>
    </row>
    <row r="141" spans="2:46">
      <c r="D141" t="s">
        <v>247</v>
      </c>
      <c r="E141" s="125">
        <v>151.52000000000001</v>
      </c>
      <c r="F141" s="125">
        <v>139.53</v>
      </c>
      <c r="G141" s="125">
        <v>143.66999999999999</v>
      </c>
      <c r="H141" s="125">
        <v>139.02000000000001</v>
      </c>
      <c r="I141" s="125">
        <v>124.89</v>
      </c>
      <c r="J141" s="125">
        <v>98.38</v>
      </c>
      <c r="K141" s="125">
        <v>112.27</v>
      </c>
      <c r="L141" s="125">
        <v>110.18</v>
      </c>
      <c r="M141" s="125">
        <v>105.92</v>
      </c>
      <c r="N141" s="125">
        <v>110.89</v>
      </c>
      <c r="O141" s="125">
        <v>112.19</v>
      </c>
      <c r="P141" s="125">
        <v>110.81</v>
      </c>
      <c r="Q141" s="125">
        <v>114.75</v>
      </c>
      <c r="R141" s="125">
        <v>110.38</v>
      </c>
      <c r="S141" s="125">
        <v>109.79</v>
      </c>
      <c r="T141" s="125">
        <v>115.52</v>
      </c>
      <c r="U141" s="125">
        <v>119.32</v>
      </c>
      <c r="V141" s="125">
        <v>116.94</v>
      </c>
      <c r="W141" s="125">
        <v>117.04</v>
      </c>
      <c r="X141" s="125">
        <v>114.32</v>
      </c>
      <c r="Y141" s="125">
        <v>120.88</v>
      </c>
      <c r="Z141" s="125">
        <v>123.37</v>
      </c>
      <c r="AA141" s="125">
        <v>125.98</v>
      </c>
      <c r="AB141" s="125">
        <v>124.67</v>
      </c>
      <c r="AC141" s="125">
        <v>127.95</v>
      </c>
      <c r="AD141" s="125">
        <v>126.53</v>
      </c>
      <c r="AE141" s="125">
        <v>129.21</v>
      </c>
      <c r="AF141" s="125">
        <v>132.73000000000002</v>
      </c>
      <c r="AI141" s="4"/>
      <c r="AT141" s="4"/>
    </row>
    <row r="142" spans="2:46">
      <c r="D142" t="s">
        <v>248</v>
      </c>
      <c r="E142" s="125">
        <v>167.91</v>
      </c>
      <c r="F142" s="125">
        <v>155.94999999999999</v>
      </c>
      <c r="G142" s="125">
        <v>161.84</v>
      </c>
      <c r="H142" s="125">
        <v>156.68</v>
      </c>
      <c r="I142" s="125">
        <v>138.38</v>
      </c>
      <c r="J142" s="125">
        <v>116.32</v>
      </c>
      <c r="K142" s="125">
        <v>126.12</v>
      </c>
      <c r="L142" s="125">
        <v>123.3</v>
      </c>
      <c r="M142" s="125">
        <v>117.47</v>
      </c>
      <c r="N142" s="125">
        <v>124.74</v>
      </c>
      <c r="O142" s="125">
        <v>126.38</v>
      </c>
      <c r="P142" s="125">
        <v>127.56</v>
      </c>
      <c r="Q142" s="125">
        <v>128.11000000000001</v>
      </c>
      <c r="R142" s="125">
        <v>122.94</v>
      </c>
      <c r="S142" s="125">
        <v>126.85</v>
      </c>
      <c r="T142" s="125">
        <v>135.34</v>
      </c>
      <c r="U142" s="125">
        <v>135.72</v>
      </c>
      <c r="V142" s="125">
        <v>135.83000000000001</v>
      </c>
      <c r="W142" s="125">
        <v>133</v>
      </c>
      <c r="X142" s="125">
        <v>133.63999999999999</v>
      </c>
      <c r="Y142" s="125">
        <v>143.19999999999999</v>
      </c>
      <c r="Z142" s="125">
        <v>144.9</v>
      </c>
      <c r="AA142" s="125">
        <v>147.87</v>
      </c>
      <c r="AB142" s="125">
        <v>149.77000000000001</v>
      </c>
      <c r="AC142" s="125">
        <v>148.16999999999999</v>
      </c>
      <c r="AD142" s="125">
        <v>152.55000000000001</v>
      </c>
      <c r="AE142" s="125">
        <v>156.61000000000001</v>
      </c>
      <c r="AF142" s="125">
        <v>163.47999999999999</v>
      </c>
      <c r="AI142" s="4"/>
      <c r="AT142" s="4"/>
    </row>
    <row r="143" spans="2:46">
      <c r="D143" t="s">
        <v>249</v>
      </c>
      <c r="E143" s="125">
        <v>184.53</v>
      </c>
      <c r="F143" s="125">
        <v>176.76</v>
      </c>
      <c r="G143" s="125">
        <v>184.46</v>
      </c>
      <c r="H143" s="125">
        <v>178.59</v>
      </c>
      <c r="I143" s="125">
        <v>159.22999999999999</v>
      </c>
      <c r="J143" s="125">
        <v>137.57</v>
      </c>
      <c r="K143" s="125">
        <v>146.63999999999999</v>
      </c>
      <c r="L143" s="125">
        <v>145.78</v>
      </c>
      <c r="M143" s="125">
        <v>141.97</v>
      </c>
      <c r="N143" s="125">
        <v>151.34</v>
      </c>
      <c r="O143" s="125">
        <v>151.61000000000001</v>
      </c>
      <c r="P143" s="125">
        <v>152.31</v>
      </c>
      <c r="Q143" s="125">
        <v>153.11000000000001</v>
      </c>
      <c r="R143" s="125">
        <v>147.66999999999999</v>
      </c>
      <c r="S143" s="125">
        <v>151.44999999999999</v>
      </c>
      <c r="T143" s="125">
        <v>157.82</v>
      </c>
      <c r="U143" s="125">
        <v>158.51</v>
      </c>
      <c r="V143" s="125">
        <v>158.68</v>
      </c>
      <c r="W143" s="125">
        <v>158.47999999999999</v>
      </c>
      <c r="X143" s="125">
        <v>157.68</v>
      </c>
      <c r="Y143" s="125">
        <v>164.53</v>
      </c>
      <c r="Z143" s="125">
        <v>167.54</v>
      </c>
      <c r="AA143" s="125">
        <v>173.08</v>
      </c>
      <c r="AB143" s="125">
        <v>175.29</v>
      </c>
      <c r="AC143" s="125">
        <v>176.52</v>
      </c>
      <c r="AD143" s="125">
        <v>175.47</v>
      </c>
      <c r="AE143" s="125">
        <v>176.19</v>
      </c>
      <c r="AF143" s="125">
        <v>185.01999999999998</v>
      </c>
      <c r="AI143" s="4"/>
      <c r="AT143" s="4"/>
    </row>
    <row r="144" spans="2:46">
      <c r="D144" t="s">
        <v>250</v>
      </c>
      <c r="E144" s="125">
        <v>205.12999999999997</v>
      </c>
      <c r="F144" s="125">
        <v>209.00599999999994</v>
      </c>
      <c r="G144" s="125">
        <v>226.80799999999996</v>
      </c>
      <c r="H144" s="125">
        <v>214.434</v>
      </c>
      <c r="I144" s="125">
        <v>197.54399999999998</v>
      </c>
      <c r="J144" s="125">
        <v>169.76</v>
      </c>
      <c r="K144" s="125">
        <v>176.98</v>
      </c>
      <c r="L144" s="125">
        <v>177.55600000000001</v>
      </c>
      <c r="M144" s="125">
        <v>175.21399999999994</v>
      </c>
      <c r="N144" s="125">
        <v>185.81199999999998</v>
      </c>
      <c r="O144" s="125">
        <v>192.21599999999998</v>
      </c>
      <c r="P144" s="125">
        <v>194.88599999999997</v>
      </c>
      <c r="Q144" s="125">
        <v>197.70599999999999</v>
      </c>
      <c r="R144" s="125">
        <v>186.37399999999994</v>
      </c>
      <c r="S144" s="125">
        <v>194.96399999999994</v>
      </c>
      <c r="T144" s="125">
        <v>204.31799999999998</v>
      </c>
      <c r="U144" s="125">
        <v>205.62399999999997</v>
      </c>
      <c r="V144" s="125">
        <v>203.5979999999999</v>
      </c>
      <c r="W144" s="125">
        <v>205.65599999999998</v>
      </c>
      <c r="X144" s="125">
        <v>209.70999999999995</v>
      </c>
      <c r="Y144" s="125">
        <v>223.34</v>
      </c>
      <c r="Z144" s="125">
        <v>233.98199999999991</v>
      </c>
      <c r="AA144" s="125">
        <v>239.16399999999987</v>
      </c>
      <c r="AB144" s="125">
        <v>243.67199999999985</v>
      </c>
      <c r="AC144" s="125">
        <v>248.24399999999994</v>
      </c>
      <c r="AD144" s="125">
        <v>244.69199999999992</v>
      </c>
      <c r="AE144" s="125">
        <v>247.39799999999997</v>
      </c>
      <c r="AF144" s="125">
        <v>256.66500000000002</v>
      </c>
      <c r="AI144" s="4"/>
      <c r="AT144" s="4"/>
    </row>
    <row r="145" spans="1:46">
      <c r="D145" s="4"/>
      <c r="AI145" s="4"/>
      <c r="AT145" s="4"/>
    </row>
    <row r="146" spans="1:46">
      <c r="D146" s="4"/>
      <c r="AI146" s="4"/>
      <c r="AT146" s="4"/>
    </row>
    <row r="147" spans="1:46">
      <c r="D147" s="4"/>
      <c r="AI147" s="4"/>
      <c r="AT147" s="4"/>
    </row>
    <row r="148" spans="1:46" ht="18.75">
      <c r="A148" s="128" t="s">
        <v>27</v>
      </c>
      <c r="B148" s="126"/>
      <c r="C148" s="126"/>
      <c r="D148" s="127"/>
      <c r="E148" s="126"/>
      <c r="F148" s="126"/>
      <c r="G148" s="126"/>
      <c r="H148" s="126"/>
      <c r="I148" s="126"/>
      <c r="J148" s="126"/>
      <c r="K148" s="126"/>
      <c r="L148" s="126"/>
      <c r="M148" s="126"/>
      <c r="N148" s="126"/>
      <c r="O148" s="126"/>
      <c r="P148" s="126"/>
      <c r="Q148" s="126"/>
      <c r="R148" s="126"/>
      <c r="S148" s="126"/>
      <c r="T148" s="126"/>
      <c r="U148" s="126"/>
      <c r="V148" s="126"/>
      <c r="W148" s="126"/>
      <c r="X148" s="126"/>
      <c r="Y148" s="126"/>
      <c r="Z148" s="126"/>
      <c r="AA148" s="126"/>
      <c r="AB148" s="126"/>
      <c r="AC148" s="126"/>
      <c r="AD148" s="126"/>
      <c r="AE148" s="126"/>
      <c r="AF148" s="126"/>
      <c r="AI148" s="4"/>
      <c r="AT148" s="4"/>
    </row>
    <row r="149" spans="1:46">
      <c r="D149" s="4"/>
      <c r="AI149" s="4"/>
      <c r="AT149" s="4"/>
    </row>
    <row r="150" spans="1:46">
      <c r="B150" s="70" t="s">
        <v>228</v>
      </c>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I150" s="4"/>
      <c r="AT150" s="4"/>
    </row>
    <row r="151" spans="1:46">
      <c r="D151" s="4"/>
      <c r="AI151" s="4"/>
      <c r="AT151" s="4"/>
    </row>
    <row r="152" spans="1:46">
      <c r="C152" t="s">
        <v>229</v>
      </c>
      <c r="D152" s="4"/>
      <c r="AI152" s="4"/>
      <c r="AT152" s="4"/>
    </row>
    <row r="153" spans="1:46">
      <c r="D153" t="s">
        <v>230</v>
      </c>
      <c r="E153" s="26">
        <v>50.22298</v>
      </c>
      <c r="F153" s="26">
        <v>4340.991</v>
      </c>
      <c r="G153" s="26">
        <v>2649.0030000000002</v>
      </c>
      <c r="H153" s="26">
        <v>2566.8420000000001</v>
      </c>
      <c r="I153" s="26">
        <v>2356.44</v>
      </c>
      <c r="J153" s="26">
        <v>1851.886</v>
      </c>
      <c r="K153" s="26">
        <v>1536.3320000000001</v>
      </c>
      <c r="L153" s="26">
        <v>1455.595</v>
      </c>
      <c r="M153" s="26">
        <v>1165.722</v>
      </c>
      <c r="N153" s="26">
        <v>581.846</v>
      </c>
      <c r="O153" s="26">
        <v>563.42110000000002</v>
      </c>
      <c r="P153" s="26">
        <v>514.31970000000001</v>
      </c>
      <c r="Q153" s="26">
        <v>492.62180000000001</v>
      </c>
      <c r="R153" s="26">
        <v>450.03399999999999</v>
      </c>
      <c r="S153" s="26">
        <v>0</v>
      </c>
      <c r="T153" s="26">
        <v>0</v>
      </c>
      <c r="U153" s="26">
        <v>0</v>
      </c>
      <c r="V153" s="26">
        <v>0</v>
      </c>
      <c r="W153" s="26">
        <v>0</v>
      </c>
      <c r="X153" s="26">
        <v>0</v>
      </c>
      <c r="Y153" s="26">
        <v>0</v>
      </c>
      <c r="Z153" s="26">
        <v>0</v>
      </c>
      <c r="AA153" s="26">
        <v>0</v>
      </c>
      <c r="AB153" s="26">
        <v>0</v>
      </c>
      <c r="AC153" s="26">
        <v>0</v>
      </c>
      <c r="AD153" s="26">
        <v>0</v>
      </c>
      <c r="AE153" s="26">
        <v>0</v>
      </c>
      <c r="AF153" s="26">
        <v>0</v>
      </c>
      <c r="AI153" s="4"/>
      <c r="AT153" s="4"/>
    </row>
    <row r="154" spans="1:46">
      <c r="D154" t="s">
        <v>231</v>
      </c>
      <c r="E154" s="26">
        <v>229.1782</v>
      </c>
      <c r="F154" s="26">
        <v>980.29560000000004</v>
      </c>
      <c r="G154" s="26">
        <v>949.54520000000002</v>
      </c>
      <c r="H154" s="26">
        <v>837.19079999999997</v>
      </c>
      <c r="I154" s="26">
        <v>674.58939999999996</v>
      </c>
      <c r="J154" s="26">
        <v>428.86009999999999</v>
      </c>
      <c r="K154" s="26">
        <v>451.84649999999999</v>
      </c>
      <c r="L154" s="26">
        <v>419.17899999999997</v>
      </c>
      <c r="M154" s="26">
        <v>279.56169999999997</v>
      </c>
      <c r="N154" s="26">
        <v>418.24669999999998</v>
      </c>
      <c r="O154" s="26">
        <v>342.93819999999999</v>
      </c>
      <c r="P154" s="26">
        <v>269.12119999999999</v>
      </c>
      <c r="Q154" s="26">
        <v>248.8904</v>
      </c>
      <c r="R154" s="26">
        <v>229.4828</v>
      </c>
      <c r="S154" s="26">
        <v>336.57619999999997</v>
      </c>
      <c r="T154" s="26">
        <v>388.80770000000001</v>
      </c>
      <c r="U154" s="26">
        <v>390.07859999999999</v>
      </c>
      <c r="V154" s="26">
        <v>372.52530000000002</v>
      </c>
      <c r="W154" s="26">
        <v>324.91609999999997</v>
      </c>
      <c r="X154" s="26">
        <v>306.3519</v>
      </c>
      <c r="Y154" s="26">
        <v>333.49400000000003</v>
      </c>
      <c r="Z154" s="26">
        <v>327.66090000000003</v>
      </c>
      <c r="AA154" s="26">
        <v>311.3546</v>
      </c>
      <c r="AB154" s="26">
        <v>332.60669999999999</v>
      </c>
      <c r="AC154" s="26">
        <v>324.65589999999997</v>
      </c>
      <c r="AD154" s="26">
        <v>334.18819999999999</v>
      </c>
      <c r="AE154" s="26">
        <v>351.8845</v>
      </c>
      <c r="AF154" s="26">
        <v>358.77870000000001</v>
      </c>
      <c r="AI154" s="4"/>
      <c r="AT154" s="4"/>
    </row>
    <row r="155" spans="1:46">
      <c r="D155" t="s">
        <v>68</v>
      </c>
      <c r="E155" s="26">
        <v>319.60950000000003</v>
      </c>
      <c r="F155" s="26">
        <v>4098.2430000000004</v>
      </c>
      <c r="G155" s="26">
        <v>4508.5039999999999</v>
      </c>
      <c r="H155" s="26">
        <v>4774.277</v>
      </c>
      <c r="I155" s="26">
        <v>6140.2659999999996</v>
      </c>
      <c r="J155" s="26">
        <v>7310.9669999999996</v>
      </c>
      <c r="K155" s="26">
        <v>7554.0479999999998</v>
      </c>
      <c r="L155" s="26">
        <v>7605.1409999999996</v>
      </c>
      <c r="M155" s="26">
        <v>8137.3410000000003</v>
      </c>
      <c r="N155" s="26">
        <v>9076.0020000000004</v>
      </c>
      <c r="O155" s="26">
        <v>10042.66</v>
      </c>
      <c r="P155" s="26">
        <v>10948.77</v>
      </c>
      <c r="Q155" s="26">
        <v>11527.03</v>
      </c>
      <c r="R155" s="26">
        <v>12303.4</v>
      </c>
      <c r="S155" s="26">
        <v>12636.58</v>
      </c>
      <c r="T155" s="26">
        <v>12629.94</v>
      </c>
      <c r="U155" s="26">
        <v>13026.11</v>
      </c>
      <c r="V155" s="26">
        <v>13515.86</v>
      </c>
      <c r="W155" s="26">
        <v>13469.53</v>
      </c>
      <c r="X155" s="26">
        <v>14248.15</v>
      </c>
      <c r="Y155" s="26">
        <v>14910.39</v>
      </c>
      <c r="Z155" s="26">
        <v>15209.08</v>
      </c>
      <c r="AA155" s="26">
        <v>15138.03</v>
      </c>
      <c r="AB155" s="26">
        <v>15287.66</v>
      </c>
      <c r="AC155" s="26">
        <v>15646.52</v>
      </c>
      <c r="AD155" s="26">
        <v>16112.94</v>
      </c>
      <c r="AE155" s="26">
        <v>16819.62</v>
      </c>
      <c r="AF155" s="26">
        <v>16831.349999999999</v>
      </c>
      <c r="AI155" s="4"/>
      <c r="AT155" s="4"/>
    </row>
    <row r="156" spans="1:46">
      <c r="D156" t="s">
        <v>72</v>
      </c>
      <c r="E156" s="26">
        <v>1989.857</v>
      </c>
      <c r="F156" s="26">
        <v>24169.46</v>
      </c>
      <c r="G156" s="26">
        <v>24185.71</v>
      </c>
      <c r="H156" s="26">
        <v>24415.72</v>
      </c>
      <c r="I156" s="26">
        <v>24270.38</v>
      </c>
      <c r="J156" s="26">
        <v>24217.86</v>
      </c>
      <c r="K156" s="26">
        <v>24083.31</v>
      </c>
      <c r="L156" s="26">
        <v>24037.06</v>
      </c>
      <c r="M156" s="26">
        <v>23747.88</v>
      </c>
      <c r="N156" s="26">
        <v>23716.33</v>
      </c>
      <c r="O156" s="26">
        <v>23547.05</v>
      </c>
      <c r="P156" s="26">
        <v>23404.560000000001</v>
      </c>
      <c r="Q156" s="26">
        <v>23498.07</v>
      </c>
      <c r="R156" s="26">
        <v>23423.3</v>
      </c>
      <c r="S156" s="26">
        <v>23516.74</v>
      </c>
      <c r="T156" s="26">
        <v>23584</v>
      </c>
      <c r="U156" s="26">
        <v>23615.85</v>
      </c>
      <c r="V156" s="26">
        <v>23929.87</v>
      </c>
      <c r="W156" s="26">
        <v>23744.74</v>
      </c>
      <c r="X156" s="26">
        <v>23733.21</v>
      </c>
      <c r="Y156" s="26">
        <v>23747.4</v>
      </c>
      <c r="Z156" s="26">
        <v>23752.09</v>
      </c>
      <c r="AA156" s="26">
        <v>23711.15</v>
      </c>
      <c r="AB156" s="26">
        <v>23618.29</v>
      </c>
      <c r="AC156" s="26">
        <v>23744.43</v>
      </c>
      <c r="AD156" s="26">
        <v>23826.89</v>
      </c>
      <c r="AE156" s="26">
        <v>23762.92</v>
      </c>
      <c r="AF156" s="26">
        <v>24088.46</v>
      </c>
      <c r="AI156" s="4"/>
      <c r="AT156" s="4"/>
    </row>
    <row r="157" spans="1:46">
      <c r="D157" t="s">
        <v>71</v>
      </c>
      <c r="E157" s="26">
        <v>673.48829999999998</v>
      </c>
      <c r="F157" s="26">
        <v>8184.6570000000002</v>
      </c>
      <c r="G157" s="26">
        <v>9683.0619999999999</v>
      </c>
      <c r="H157" s="26">
        <v>9861.5020000000004</v>
      </c>
      <c r="I157" s="26">
        <v>10155.15</v>
      </c>
      <c r="J157" s="26">
        <v>11024.5</v>
      </c>
      <c r="K157" s="26">
        <v>12439.05</v>
      </c>
      <c r="L157" s="26">
        <v>13711.95</v>
      </c>
      <c r="M157" s="26">
        <v>14507.45</v>
      </c>
      <c r="N157" s="26">
        <v>14547.39</v>
      </c>
      <c r="O157" s="26">
        <v>14532.24</v>
      </c>
      <c r="P157" s="26">
        <v>14790.84</v>
      </c>
      <c r="Q157" s="26">
        <v>14792.04</v>
      </c>
      <c r="R157" s="26">
        <v>14835.08</v>
      </c>
      <c r="S157" s="26">
        <v>14789.52</v>
      </c>
      <c r="T157" s="26">
        <v>14789.51</v>
      </c>
      <c r="U157" s="26">
        <v>15193.38</v>
      </c>
      <c r="V157" s="26">
        <v>15304.76</v>
      </c>
      <c r="W157" s="26">
        <v>16004.38</v>
      </c>
      <c r="X157" s="26">
        <v>15998.38</v>
      </c>
      <c r="Y157" s="26">
        <v>15998.63</v>
      </c>
      <c r="Z157" s="26">
        <v>16448.830000000002</v>
      </c>
      <c r="AA157" s="26">
        <v>17211.79</v>
      </c>
      <c r="AB157" s="26">
        <v>17612.560000000001</v>
      </c>
      <c r="AC157" s="26">
        <v>17616.04</v>
      </c>
      <c r="AD157" s="26">
        <v>17657.87</v>
      </c>
      <c r="AE157" s="26">
        <v>17609.68</v>
      </c>
      <c r="AF157" s="26">
        <v>17610.47</v>
      </c>
      <c r="AI157" s="4"/>
      <c r="AT157" s="4"/>
    </row>
    <row r="158" spans="1:46">
      <c r="D158" t="s">
        <v>232</v>
      </c>
      <c r="E158" s="26">
        <v>156.07839999999999</v>
      </c>
      <c r="F158" s="26">
        <v>1304.9480000000001</v>
      </c>
      <c r="G158" s="26">
        <v>1488.827</v>
      </c>
      <c r="H158" s="26">
        <v>1388.9739999999999</v>
      </c>
      <c r="I158" s="26">
        <v>1132.0920000000001</v>
      </c>
      <c r="J158" s="26">
        <v>796.34090000000003</v>
      </c>
      <c r="K158" s="26">
        <v>863.72249999999997</v>
      </c>
      <c r="L158" s="26">
        <v>801.73440000000005</v>
      </c>
      <c r="M158" s="26">
        <v>638.84249999999997</v>
      </c>
      <c r="N158" s="26">
        <v>828.23360000000002</v>
      </c>
      <c r="O158" s="26">
        <v>777.51390000000004</v>
      </c>
      <c r="P158" s="26">
        <v>709.69129999999996</v>
      </c>
      <c r="Q158" s="26">
        <v>659.44500000000005</v>
      </c>
      <c r="R158" s="26">
        <v>619.62429999999995</v>
      </c>
      <c r="S158" s="26">
        <v>957.80709999999999</v>
      </c>
      <c r="T158" s="26">
        <v>1027.627</v>
      </c>
      <c r="U158" s="26">
        <v>1033.4870000000001</v>
      </c>
      <c r="V158" s="26">
        <v>991.91949999999997</v>
      </c>
      <c r="W158" s="26">
        <v>893.29660000000001</v>
      </c>
      <c r="X158" s="26">
        <v>869.1712</v>
      </c>
      <c r="Y158" s="26">
        <v>905.13900000000001</v>
      </c>
      <c r="Z158" s="26">
        <v>922.58500000000004</v>
      </c>
      <c r="AA158" s="26">
        <v>886.76110000000006</v>
      </c>
      <c r="AB158" s="26">
        <v>906.80920000000003</v>
      </c>
      <c r="AC158" s="26">
        <v>879.01900000000001</v>
      </c>
      <c r="AD158" s="26">
        <v>895.28290000000004</v>
      </c>
      <c r="AE158" s="26">
        <v>927.24360000000001</v>
      </c>
      <c r="AF158" s="26">
        <v>939.97149999999999</v>
      </c>
      <c r="AI158" s="4"/>
      <c r="AT158" s="4"/>
    </row>
    <row r="159" spans="1:46">
      <c r="D159" t="s">
        <v>233</v>
      </c>
      <c r="E159" s="26">
        <v>7.057785</v>
      </c>
      <c r="F159" s="26">
        <v>103.9622</v>
      </c>
      <c r="G159" s="26">
        <v>631.81370000000004</v>
      </c>
      <c r="H159" s="26">
        <v>1540.7919999999999</v>
      </c>
      <c r="I159" s="26">
        <v>2054.1379999999999</v>
      </c>
      <c r="J159" s="26">
        <v>2449.4450000000002</v>
      </c>
      <c r="K159" s="26">
        <v>2779.6060000000002</v>
      </c>
      <c r="L159" s="26">
        <v>3061.4969999999998</v>
      </c>
      <c r="M159" s="26">
        <v>3102.951</v>
      </c>
      <c r="N159" s="26">
        <v>3358.46</v>
      </c>
      <c r="O159" s="26">
        <v>3486.4789999999998</v>
      </c>
      <c r="P159" s="26">
        <v>3509.58</v>
      </c>
      <c r="Q159" s="26">
        <v>3746.8209999999999</v>
      </c>
      <c r="R159" s="26">
        <v>4107.6109999999999</v>
      </c>
      <c r="S159" s="26">
        <v>4371.5290000000005</v>
      </c>
      <c r="T159" s="26">
        <v>4974.5290000000005</v>
      </c>
      <c r="U159" s="26">
        <v>4946.07</v>
      </c>
      <c r="V159" s="26">
        <v>4930.6930000000002</v>
      </c>
      <c r="W159" s="26">
        <v>4874.8289999999997</v>
      </c>
      <c r="X159" s="26">
        <v>4843.1279999999997</v>
      </c>
      <c r="Y159" s="26">
        <v>4818.9170000000004</v>
      </c>
      <c r="Z159" s="26">
        <v>4910.4979999999996</v>
      </c>
      <c r="AA159" s="26">
        <v>4904.299</v>
      </c>
      <c r="AB159" s="26">
        <v>5122.6899999999996</v>
      </c>
      <c r="AC159" s="26">
        <v>5436.2089999999998</v>
      </c>
      <c r="AD159" s="26">
        <v>5741.5110000000004</v>
      </c>
      <c r="AE159" s="26">
        <v>5687.6229999999996</v>
      </c>
      <c r="AF159" s="26">
        <v>6044.4210000000003</v>
      </c>
      <c r="AI159" s="4"/>
      <c r="AT159" s="4"/>
    </row>
    <row r="160" spans="1:46">
      <c r="D160" t="s">
        <v>234</v>
      </c>
      <c r="E160" s="26">
        <v>0.12921199999999999</v>
      </c>
      <c r="F160" s="26">
        <v>19.43422</v>
      </c>
      <c r="G160" s="26">
        <v>20.041789999999999</v>
      </c>
      <c r="H160" s="26">
        <v>15.627840000000001</v>
      </c>
      <c r="I160" s="26">
        <v>18.316140000000001</v>
      </c>
      <c r="J160" s="26">
        <v>17.91808</v>
      </c>
      <c r="K160" s="26">
        <v>21.848289999999999</v>
      </c>
      <c r="L160" s="26">
        <v>23.345220000000001</v>
      </c>
      <c r="M160" s="26">
        <v>19.76962</v>
      </c>
      <c r="N160" s="26">
        <v>26.002849999999999</v>
      </c>
      <c r="O160" s="26">
        <v>22.985410000000002</v>
      </c>
      <c r="P160" s="26">
        <v>25.23235</v>
      </c>
      <c r="Q160" s="26">
        <v>26.148070000000001</v>
      </c>
      <c r="R160" s="26">
        <v>27.229009999999999</v>
      </c>
      <c r="S160" s="26">
        <v>30.98724</v>
      </c>
      <c r="T160" s="26">
        <v>33.853389999999997</v>
      </c>
      <c r="U160" s="26">
        <v>32.950690000000002</v>
      </c>
      <c r="V160" s="26">
        <v>35.603990000000003</v>
      </c>
      <c r="W160" s="26">
        <v>33.37762</v>
      </c>
      <c r="X160" s="26">
        <v>32.886389999999999</v>
      </c>
      <c r="Y160" s="26">
        <v>39.007219999999997</v>
      </c>
      <c r="Z160" s="26">
        <v>41.682569999999998</v>
      </c>
      <c r="AA160" s="26">
        <v>42.476610000000001</v>
      </c>
      <c r="AB160" s="26">
        <v>44.794899999999998</v>
      </c>
      <c r="AC160" s="26">
        <v>46.460380000000001</v>
      </c>
      <c r="AD160" s="26">
        <v>50.938090000000003</v>
      </c>
      <c r="AE160" s="26">
        <v>57.773560000000003</v>
      </c>
      <c r="AF160" s="26">
        <v>61.23883</v>
      </c>
      <c r="AI160" s="4"/>
      <c r="AT160" s="4"/>
    </row>
    <row r="161" spans="3:46">
      <c r="D161" t="s">
        <v>235</v>
      </c>
      <c r="E161" s="26">
        <v>80.870649999999998</v>
      </c>
      <c r="F161" s="26">
        <v>941.1078</v>
      </c>
      <c r="G161" s="26">
        <v>938.38670000000002</v>
      </c>
      <c r="H161" s="26">
        <v>938.33240000000001</v>
      </c>
      <c r="I161" s="26">
        <v>938.56129999999996</v>
      </c>
      <c r="J161" s="26">
        <v>941.05359999999996</v>
      </c>
      <c r="K161" s="26">
        <v>938.52189999999996</v>
      </c>
      <c r="L161" s="26">
        <v>938.5154</v>
      </c>
      <c r="M161" s="26">
        <v>938.33680000000004</v>
      </c>
      <c r="N161" s="26">
        <v>941.00160000000005</v>
      </c>
      <c r="O161" s="26">
        <v>938.50109999999995</v>
      </c>
      <c r="P161" s="26">
        <v>938.43870000000004</v>
      </c>
      <c r="Q161" s="26">
        <v>938.65940000000001</v>
      </c>
      <c r="R161" s="26">
        <v>940.8415</v>
      </c>
      <c r="S161" s="26">
        <v>938.33240000000001</v>
      </c>
      <c r="T161" s="26">
        <v>938.30909999999994</v>
      </c>
      <c r="U161" s="26">
        <v>938.45119999999997</v>
      </c>
      <c r="V161" s="26">
        <v>941.13679999999999</v>
      </c>
      <c r="W161" s="26">
        <v>938.46140000000003</v>
      </c>
      <c r="X161" s="26">
        <v>938.33680000000004</v>
      </c>
      <c r="Y161" s="26">
        <v>938.50059999999996</v>
      </c>
      <c r="Z161" s="26">
        <v>940.99440000000004</v>
      </c>
      <c r="AA161" s="26">
        <v>938.43100000000004</v>
      </c>
      <c r="AB161" s="26">
        <v>938.64819999999997</v>
      </c>
      <c r="AC161" s="26">
        <v>938.45029999999997</v>
      </c>
      <c r="AD161" s="26">
        <v>940.80439999999999</v>
      </c>
      <c r="AE161" s="26">
        <v>938.34839999999997</v>
      </c>
      <c r="AF161" s="26">
        <v>938.41269999999997</v>
      </c>
      <c r="AI161" s="4"/>
      <c r="AT161" s="4"/>
    </row>
    <row r="162" spans="3:46">
      <c r="D162" t="s">
        <v>236</v>
      </c>
      <c r="E162" s="26">
        <v>0</v>
      </c>
      <c r="F162" s="26">
        <v>6.2856750000000003</v>
      </c>
      <c r="G162" s="26">
        <v>8.2187079999999995</v>
      </c>
      <c r="H162" s="26">
        <v>9.0967149999999997</v>
      </c>
      <c r="I162" s="26">
        <v>12.19049</v>
      </c>
      <c r="J162" s="26">
        <v>16.347899999999999</v>
      </c>
      <c r="K162" s="26">
        <v>20.399660000000001</v>
      </c>
      <c r="L162" s="26">
        <v>20.511790000000001</v>
      </c>
      <c r="M162" s="26">
        <v>17.53942</v>
      </c>
      <c r="N162" s="26">
        <v>23.667000000000002</v>
      </c>
      <c r="O162" s="26">
        <v>22.512699999999999</v>
      </c>
      <c r="P162" s="26">
        <v>27.334019999999999</v>
      </c>
      <c r="Q162" s="26">
        <v>29.167169999999999</v>
      </c>
      <c r="R162" s="26">
        <v>29.50311</v>
      </c>
      <c r="S162" s="26">
        <v>28.133299999999998</v>
      </c>
      <c r="T162" s="26">
        <v>30.72756</v>
      </c>
      <c r="U162" s="26">
        <v>30.219670000000001</v>
      </c>
      <c r="V162" s="26">
        <v>34.377760000000002</v>
      </c>
      <c r="W162" s="26">
        <v>32.418990000000001</v>
      </c>
      <c r="X162" s="26">
        <v>33.796660000000003</v>
      </c>
      <c r="Y162" s="26">
        <v>41.792819999999999</v>
      </c>
      <c r="Z162" s="26">
        <v>44.476239999999997</v>
      </c>
      <c r="AA162" s="26">
        <v>47.470280000000002</v>
      </c>
      <c r="AB162" s="26">
        <v>50.67304</v>
      </c>
      <c r="AC162" s="26">
        <v>51.827269999999999</v>
      </c>
      <c r="AD162" s="26">
        <v>59.430399999999999</v>
      </c>
      <c r="AE162" s="26">
        <v>71.422110000000004</v>
      </c>
      <c r="AF162" s="26">
        <v>73.768249999999995</v>
      </c>
      <c r="AI162" s="4"/>
      <c r="AT162" s="4"/>
    </row>
    <row r="163" spans="3:46">
      <c r="D163" t="s">
        <v>218</v>
      </c>
      <c r="E163" s="26">
        <v>3506.4929999999999</v>
      </c>
      <c r="F163" s="26">
        <v>44149.39</v>
      </c>
      <c r="G163" s="26">
        <v>45063.11</v>
      </c>
      <c r="H163" s="26">
        <v>46348.35</v>
      </c>
      <c r="I163" s="26">
        <v>47752.12</v>
      </c>
      <c r="J163" s="26">
        <v>49055.18</v>
      </c>
      <c r="K163" s="26">
        <v>50688.68</v>
      </c>
      <c r="L163" s="26">
        <v>52074.53</v>
      </c>
      <c r="M163" s="26">
        <v>52555.4</v>
      </c>
      <c r="N163" s="26">
        <v>53517.18</v>
      </c>
      <c r="O163" s="26">
        <v>54276.3</v>
      </c>
      <c r="P163" s="26">
        <v>55137.89</v>
      </c>
      <c r="Q163" s="26">
        <v>55958.89</v>
      </c>
      <c r="R163" s="26">
        <v>56966.11</v>
      </c>
      <c r="S163" s="26">
        <v>57606.21</v>
      </c>
      <c r="T163" s="26">
        <v>58397.32</v>
      </c>
      <c r="U163" s="26">
        <v>59206.59</v>
      </c>
      <c r="V163" s="26">
        <v>60056.75</v>
      </c>
      <c r="W163" s="26">
        <v>60315.96</v>
      </c>
      <c r="X163" s="26">
        <v>61003.41</v>
      </c>
      <c r="Y163" s="26">
        <v>61733.279999999999</v>
      </c>
      <c r="Z163" s="26">
        <v>62597.89</v>
      </c>
      <c r="AA163" s="26">
        <v>63191.76</v>
      </c>
      <c r="AB163" s="26">
        <v>63914.720000000001</v>
      </c>
      <c r="AC163" s="26">
        <v>64683.61</v>
      </c>
      <c r="AD163" s="26">
        <v>65619.86</v>
      </c>
      <c r="AE163" s="26">
        <v>66226.509999999995</v>
      </c>
      <c r="AF163" s="26">
        <v>66946.880000000005</v>
      </c>
      <c r="AI163" s="4"/>
      <c r="AT163" s="4"/>
    </row>
    <row r="164" spans="3:46">
      <c r="D164" s="4"/>
      <c r="AI164" s="4"/>
      <c r="AT164" s="4"/>
    </row>
    <row r="165" spans="3:46">
      <c r="C165" t="s">
        <v>237</v>
      </c>
      <c r="D165" s="4"/>
      <c r="AI165" s="4"/>
      <c r="AT165" s="4"/>
    </row>
    <row r="166" spans="3:46">
      <c r="D166" t="s">
        <v>238</v>
      </c>
      <c r="E166" s="124">
        <f>SUM(E155:E157,E159,E162) / (E163 -E161)</f>
        <v>0.87283777355084102</v>
      </c>
      <c r="F166" s="124">
        <f t="shared" ref="F166:AE166" si="142">SUM(F155:F157,F159,F162) / (F163 -F161)</f>
        <v>0.84619443341350886</v>
      </c>
      <c r="G166" s="124">
        <f t="shared" si="142"/>
        <v>0.88425049473341399</v>
      </c>
      <c r="H166" s="124">
        <f t="shared" si="142"/>
        <v>0.8941064078116544</v>
      </c>
      <c r="I166" s="124">
        <f t="shared" si="142"/>
        <v>0.91067899287904386</v>
      </c>
      <c r="J166" s="124">
        <f t="shared" si="142"/>
        <v>0.93567364240868778</v>
      </c>
      <c r="K166" s="124">
        <f t="shared" si="142"/>
        <v>0.9422364762294092</v>
      </c>
      <c r="L166" s="124">
        <f t="shared" si="142"/>
        <v>0.94720247889635101</v>
      </c>
      <c r="M166" s="124">
        <f t="shared" si="142"/>
        <v>0.95924018823294854</v>
      </c>
      <c r="N166" s="124">
        <f t="shared" si="142"/>
        <v>0.9647306164801055</v>
      </c>
      <c r="O166" s="124">
        <f t="shared" si="142"/>
        <v>0.96799910691477731</v>
      </c>
      <c r="P166" s="124">
        <f t="shared" si="142"/>
        <v>0.97198555993499514</v>
      </c>
      <c r="Q166" s="124">
        <f t="shared" si="142"/>
        <v>0.97406222375956375</v>
      </c>
      <c r="R166" s="124">
        <f t="shared" si="142"/>
        <v>0.97632542555329294</v>
      </c>
      <c r="S166" s="124">
        <f t="shared" si="142"/>
        <v>0.97661152391562311</v>
      </c>
      <c r="T166" s="124">
        <f t="shared" si="142"/>
        <v>0.97475932291065603</v>
      </c>
      <c r="U166" s="124">
        <f t="shared" si="142"/>
        <v>0.97500333527042404</v>
      </c>
      <c r="V166" s="124">
        <f t="shared" si="142"/>
        <v>0.97631670612527788</v>
      </c>
      <c r="W166" s="124">
        <f t="shared" si="142"/>
        <v>0.9789212978062366</v>
      </c>
      <c r="X166" s="124">
        <f t="shared" si="142"/>
        <v>0.97988167706087115</v>
      </c>
      <c r="Y166" s="124">
        <f t="shared" si="142"/>
        <v>0.97898422212220415</v>
      </c>
      <c r="Z166" s="124">
        <f t="shared" si="142"/>
        <v>0.97904660383193221</v>
      </c>
      <c r="AA166" s="124">
        <f t="shared" si="142"/>
        <v>0.98007191358393053</v>
      </c>
      <c r="AB166" s="124">
        <f t="shared" si="142"/>
        <v>0.97960814761393233</v>
      </c>
      <c r="AC166" s="124">
        <f t="shared" si="142"/>
        <v>0.98038857482068553</v>
      </c>
      <c r="AD166" s="124">
        <f t="shared" si="142"/>
        <v>0.98020357304042016</v>
      </c>
      <c r="AE166" s="124">
        <f t="shared" si="142"/>
        <v>0.97952314083844572</v>
      </c>
      <c r="AF166" s="124">
        <f>SUM(AF155:AF157,AF159,AF162) / (AF163 -AF161)</f>
        <v>0.97939661219796259</v>
      </c>
      <c r="AI166" s="4"/>
      <c r="AT166" s="4"/>
    </row>
    <row r="167" spans="3:46">
      <c r="D167" t="s">
        <v>239</v>
      </c>
      <c r="E167" s="124">
        <f>SUM(E155:E157,E159,E162)/E163</f>
        <v>0.85270741592810828</v>
      </c>
      <c r="F167" s="124">
        <f t="shared" ref="F167:AF167" si="143">SUM(F155:F157,F159,F162)/F163</f>
        <v>0.82815658098560374</v>
      </c>
      <c r="G167" s="124">
        <f t="shared" si="143"/>
        <v>0.86583700965157528</v>
      </c>
      <c r="H167" s="124">
        <f t="shared" si="143"/>
        <v>0.8760050296288866</v>
      </c>
      <c r="I167" s="124">
        <f t="shared" si="143"/>
        <v>0.89277972349709289</v>
      </c>
      <c r="J167" s="124">
        <f t="shared" si="143"/>
        <v>0.91772407929193212</v>
      </c>
      <c r="K167" s="124">
        <f t="shared" si="143"/>
        <v>0.92479057769900497</v>
      </c>
      <c r="L167" s="124">
        <f t="shared" si="143"/>
        <v>0.93013148251170008</v>
      </c>
      <c r="M167" s="124">
        <f t="shared" si="143"/>
        <v>0.94211368232379555</v>
      </c>
      <c r="N167" s="124">
        <f t="shared" si="143"/>
        <v>0.94776759537778343</v>
      </c>
      <c r="O167" s="124">
        <f t="shared" si="143"/>
        <v>0.95126126320327642</v>
      </c>
      <c r="P167" s="124">
        <f t="shared" si="143"/>
        <v>0.95544251004164293</v>
      </c>
      <c r="Q167" s="124">
        <f t="shared" si="143"/>
        <v>0.95772321734759203</v>
      </c>
      <c r="R167" s="124">
        <f t="shared" si="143"/>
        <v>0.96020061945602386</v>
      </c>
      <c r="S167" s="124">
        <f t="shared" si="143"/>
        <v>0.96070375572355826</v>
      </c>
      <c r="T167" s="124">
        <f t="shared" si="143"/>
        <v>0.9590972078855674</v>
      </c>
      <c r="U167" s="124">
        <f t="shared" si="143"/>
        <v>0.95954909191696391</v>
      </c>
      <c r="V167" s="124">
        <f t="shared" si="143"/>
        <v>0.96101705070620702</v>
      </c>
      <c r="W167" s="124">
        <f t="shared" si="143"/>
        <v>0.963690174043487</v>
      </c>
      <c r="X167" s="124">
        <f t="shared" si="143"/>
        <v>0.96480942065369779</v>
      </c>
      <c r="Y167" s="124">
        <f t="shared" si="143"/>
        <v>0.96410120797080612</v>
      </c>
      <c r="Z167" s="124">
        <f t="shared" si="143"/>
        <v>0.96432921684740502</v>
      </c>
      <c r="AA167" s="124">
        <f t="shared" si="143"/>
        <v>0.96551732820861458</v>
      </c>
      <c r="AB167" s="124">
        <f t="shared" si="143"/>
        <v>0.96522167413077919</v>
      </c>
      <c r="AC167" s="124">
        <f t="shared" si="143"/>
        <v>0.96616478687568619</v>
      </c>
      <c r="AD167" s="124">
        <f t="shared" si="143"/>
        <v>0.96615020818392472</v>
      </c>
      <c r="AE167" s="124">
        <f t="shared" si="143"/>
        <v>0.96564449961201337</v>
      </c>
      <c r="AF167" s="124">
        <f t="shared" si="143"/>
        <v>0.96566814241380627</v>
      </c>
      <c r="AI167" s="4"/>
      <c r="AT167" s="4"/>
    </row>
    <row r="168" spans="3:46">
      <c r="D168" s="4"/>
      <c r="AI168" s="4"/>
      <c r="AT168" s="4"/>
    </row>
    <row r="169" spans="3:46">
      <c r="D169" s="4"/>
      <c r="AI169" s="4"/>
      <c r="AT169" s="4"/>
    </row>
    <row r="170" spans="3:46">
      <c r="C170" t="s">
        <v>240</v>
      </c>
      <c r="D170" s="4"/>
      <c r="AI170" s="4"/>
      <c r="AT170" s="4"/>
    </row>
    <row r="171" spans="3:46">
      <c r="D171" t="s">
        <v>68</v>
      </c>
      <c r="E171" s="26">
        <v>43</v>
      </c>
      <c r="F171" s="26">
        <v>219</v>
      </c>
      <c r="G171" s="26">
        <v>219</v>
      </c>
      <c r="H171" s="26">
        <v>384</v>
      </c>
      <c r="I171" s="26">
        <v>916</v>
      </c>
      <c r="J171" s="26">
        <v>1137.3</v>
      </c>
      <c r="K171" s="26">
        <v>1137.3</v>
      </c>
      <c r="L171" s="26">
        <v>1305.3</v>
      </c>
      <c r="M171" s="26">
        <v>1305.3</v>
      </c>
      <c r="N171" s="26">
        <v>1615.3</v>
      </c>
      <c r="O171" s="26">
        <v>1865.3</v>
      </c>
      <c r="P171" s="26">
        <v>2173.3000000000002</v>
      </c>
      <c r="Q171" s="26">
        <v>2381.3000000000002</v>
      </c>
      <c r="R171" s="26">
        <v>2511.3000000000002</v>
      </c>
      <c r="S171" s="26">
        <v>2619.7000000000003</v>
      </c>
      <c r="T171" s="26">
        <v>2619.7000000000003</v>
      </c>
      <c r="U171" s="26">
        <v>2749.7000000000003</v>
      </c>
      <c r="V171" s="26">
        <v>2879.7000000000003</v>
      </c>
      <c r="W171" s="26">
        <v>2879.7000000000003</v>
      </c>
      <c r="X171" s="26">
        <v>3154.7000000000003</v>
      </c>
      <c r="Y171" s="26">
        <v>3404.7000000000003</v>
      </c>
      <c r="Z171" s="26">
        <v>3404.7000000000003</v>
      </c>
      <c r="AA171" s="26">
        <v>3404.7000000000003</v>
      </c>
      <c r="AB171" s="26">
        <v>3554.7000000000003</v>
      </c>
      <c r="AC171" s="26">
        <v>3704.7000000000003</v>
      </c>
      <c r="AD171" s="26">
        <v>3704.7000000000003</v>
      </c>
      <c r="AE171" s="26">
        <v>3941.7000000000003</v>
      </c>
      <c r="AF171" s="26">
        <v>3941.7000000000003</v>
      </c>
      <c r="AI171" s="4"/>
      <c r="AT171" s="4"/>
    </row>
    <row r="172" spans="3:46">
      <c r="D172" t="s">
        <v>71</v>
      </c>
      <c r="E172" s="26">
        <v>0</v>
      </c>
      <c r="F172" s="26">
        <v>219.4</v>
      </c>
      <c r="G172" s="26">
        <v>244.4</v>
      </c>
      <c r="H172" s="26">
        <v>244.4</v>
      </c>
      <c r="I172" s="26">
        <v>296.39999999999998</v>
      </c>
      <c r="J172" s="26">
        <v>413.4</v>
      </c>
      <c r="K172" s="26">
        <v>619.4</v>
      </c>
      <c r="L172" s="26">
        <v>819.4</v>
      </c>
      <c r="M172" s="26">
        <v>819.4</v>
      </c>
      <c r="N172" s="26">
        <v>819.4</v>
      </c>
      <c r="O172" s="26">
        <v>854.4</v>
      </c>
      <c r="P172" s="26">
        <v>854.4</v>
      </c>
      <c r="Q172" s="26">
        <v>854.4</v>
      </c>
      <c r="R172" s="26">
        <v>854.4</v>
      </c>
      <c r="S172" s="26">
        <v>854.4</v>
      </c>
      <c r="T172" s="26">
        <v>854.4</v>
      </c>
      <c r="U172" s="26">
        <v>904.4</v>
      </c>
      <c r="V172" s="26">
        <v>1004.4</v>
      </c>
      <c r="W172" s="26">
        <v>1004.4</v>
      </c>
      <c r="X172" s="26">
        <v>1004.4</v>
      </c>
      <c r="Y172" s="26">
        <v>1004.4</v>
      </c>
      <c r="Z172" s="26">
        <v>1104.4000000000001</v>
      </c>
      <c r="AA172" s="26">
        <v>1204.4000000000001</v>
      </c>
      <c r="AB172" s="26">
        <v>1204.4000000000001</v>
      </c>
      <c r="AC172" s="26">
        <v>1204.4000000000001</v>
      </c>
      <c r="AD172" s="26">
        <v>1204.4000000000001</v>
      </c>
      <c r="AE172" s="26">
        <v>1204.4000000000001</v>
      </c>
      <c r="AF172" s="26">
        <v>1204.4000000000001</v>
      </c>
      <c r="AI172" s="4"/>
      <c r="AT172" s="4"/>
    </row>
    <row r="173" spans="3:46">
      <c r="D173" t="s">
        <v>95</v>
      </c>
      <c r="E173" s="26">
        <v>0</v>
      </c>
      <c r="F173" s="26">
        <v>46</v>
      </c>
      <c r="G173" s="26">
        <v>592</v>
      </c>
      <c r="H173" s="26">
        <v>904</v>
      </c>
      <c r="I173" s="26">
        <v>1174</v>
      </c>
      <c r="J173" s="26">
        <v>1324</v>
      </c>
      <c r="K173" s="26">
        <v>1482</v>
      </c>
      <c r="L173" s="26">
        <v>1582</v>
      </c>
      <c r="M173" s="26">
        <v>1732</v>
      </c>
      <c r="N173" s="26">
        <v>1732</v>
      </c>
      <c r="O173" s="26">
        <v>1844</v>
      </c>
      <c r="P173" s="26">
        <v>1844</v>
      </c>
      <c r="Q173" s="26">
        <v>2004</v>
      </c>
      <c r="R173" s="26">
        <v>2188</v>
      </c>
      <c r="S173" s="26">
        <v>2638</v>
      </c>
      <c r="T173" s="26">
        <v>2638</v>
      </c>
      <c r="U173" s="26">
        <v>2638</v>
      </c>
      <c r="V173" s="26">
        <v>2638</v>
      </c>
      <c r="W173" s="26">
        <v>2638</v>
      </c>
      <c r="X173" s="26">
        <v>2638</v>
      </c>
      <c r="Y173" s="26">
        <v>2638</v>
      </c>
      <c r="Z173" s="26">
        <v>2713</v>
      </c>
      <c r="AA173" s="26">
        <v>2713</v>
      </c>
      <c r="AB173" s="26">
        <v>3006</v>
      </c>
      <c r="AC173" s="26">
        <v>3106</v>
      </c>
      <c r="AD173" s="26">
        <v>3206</v>
      </c>
      <c r="AE173" s="26">
        <v>3206</v>
      </c>
      <c r="AF173" s="26">
        <v>3456</v>
      </c>
      <c r="AI173" s="4"/>
      <c r="AT173" s="4"/>
    </row>
    <row r="174" spans="3:46">
      <c r="D174" t="s">
        <v>72</v>
      </c>
      <c r="E174" s="26">
        <v>0</v>
      </c>
      <c r="F174" s="26">
        <v>0</v>
      </c>
      <c r="G174" s="26">
        <v>0</v>
      </c>
      <c r="H174" s="26">
        <v>0</v>
      </c>
      <c r="I174" s="26">
        <v>0</v>
      </c>
      <c r="J174" s="26">
        <v>35</v>
      </c>
      <c r="K174" s="26">
        <v>35</v>
      </c>
      <c r="L174" s="26">
        <v>35</v>
      </c>
      <c r="M174" s="26">
        <v>35</v>
      </c>
      <c r="N174" s="26">
        <v>35</v>
      </c>
      <c r="O174" s="26">
        <v>35</v>
      </c>
      <c r="P174" s="26">
        <v>35</v>
      </c>
      <c r="Q174" s="26">
        <v>105</v>
      </c>
      <c r="R174" s="26">
        <v>105</v>
      </c>
      <c r="S174" s="26">
        <v>155</v>
      </c>
      <c r="T174" s="26">
        <v>155</v>
      </c>
      <c r="U174" s="26">
        <v>155</v>
      </c>
      <c r="V174" s="26">
        <v>225.5</v>
      </c>
      <c r="W174" s="26">
        <v>225.5</v>
      </c>
      <c r="X174" s="26">
        <v>225.5</v>
      </c>
      <c r="Y174" s="26">
        <v>225.5</v>
      </c>
      <c r="Z174" s="26">
        <v>225.5</v>
      </c>
      <c r="AA174" s="26">
        <v>225.5</v>
      </c>
      <c r="AB174" s="26">
        <v>225.5</v>
      </c>
      <c r="AC174" s="26">
        <v>269.5</v>
      </c>
      <c r="AD174" s="26">
        <v>269.5</v>
      </c>
      <c r="AE174" s="26">
        <v>269.5</v>
      </c>
      <c r="AF174" s="26">
        <v>354.5</v>
      </c>
      <c r="AI174" s="4"/>
      <c r="AT174" s="4"/>
    </row>
    <row r="175" spans="3:46">
      <c r="D175" t="s">
        <v>218</v>
      </c>
      <c r="E175" s="26">
        <f>SUM(E171:E174)</f>
        <v>43</v>
      </c>
      <c r="F175" s="26">
        <f t="shared" ref="F175" si="144">SUM(F171:F174)</f>
        <v>484.4</v>
      </c>
      <c r="G175" s="26">
        <f t="shared" ref="G175" si="145">SUM(G171:G174)</f>
        <v>1055.4000000000001</v>
      </c>
      <c r="H175" s="26">
        <f t="shared" ref="H175" si="146">SUM(H171:H174)</f>
        <v>1532.4</v>
      </c>
      <c r="I175" s="26">
        <f t="shared" ref="I175" si="147">SUM(I171:I174)</f>
        <v>2386.4</v>
      </c>
      <c r="J175" s="26">
        <f t="shared" ref="J175" si="148">SUM(J171:J174)</f>
        <v>2909.7</v>
      </c>
      <c r="K175" s="26">
        <f t="shared" ref="K175" si="149">SUM(K171:K174)</f>
        <v>3273.7</v>
      </c>
      <c r="L175" s="26">
        <f t="shared" ref="L175" si="150">SUM(L171:L174)</f>
        <v>3741.7</v>
      </c>
      <c r="M175" s="26">
        <f t="shared" ref="M175" si="151">SUM(M171:M174)</f>
        <v>3891.7</v>
      </c>
      <c r="N175" s="26">
        <f t="shared" ref="N175" si="152">SUM(N171:N174)</f>
        <v>4201.7</v>
      </c>
      <c r="O175" s="26">
        <f t="shared" ref="O175" si="153">SUM(O171:O174)</f>
        <v>4598.7</v>
      </c>
      <c r="P175" s="26">
        <f t="shared" ref="P175" si="154">SUM(P171:P174)</f>
        <v>4906.7000000000007</v>
      </c>
      <c r="Q175" s="26">
        <f t="shared" ref="Q175" si="155">SUM(Q171:Q174)</f>
        <v>5344.7000000000007</v>
      </c>
      <c r="R175" s="26">
        <f t="shared" ref="R175" si="156">SUM(R171:R174)</f>
        <v>5658.7000000000007</v>
      </c>
      <c r="S175" s="26">
        <f t="shared" ref="S175" si="157">SUM(S171:S174)</f>
        <v>6267.1</v>
      </c>
      <c r="T175" s="26">
        <f t="shared" ref="T175" si="158">SUM(T171:T174)</f>
        <v>6267.1</v>
      </c>
      <c r="U175" s="26">
        <f t="shared" ref="U175" si="159">SUM(U171:U174)</f>
        <v>6447.1</v>
      </c>
      <c r="V175" s="26">
        <f t="shared" ref="V175" si="160">SUM(V171:V174)</f>
        <v>6747.6</v>
      </c>
      <c r="W175" s="26">
        <f t="shared" ref="W175" si="161">SUM(W171:W174)</f>
        <v>6747.6</v>
      </c>
      <c r="X175" s="26">
        <f t="shared" ref="X175" si="162">SUM(X171:X174)</f>
        <v>7022.6</v>
      </c>
      <c r="Y175" s="26">
        <f t="shared" ref="Y175" si="163">SUM(Y171:Y174)</f>
        <v>7272.6</v>
      </c>
      <c r="Z175" s="26">
        <f t="shared" ref="Z175" si="164">SUM(Z171:Z174)</f>
        <v>7447.6</v>
      </c>
      <c r="AA175" s="26">
        <f t="shared" ref="AA175" si="165">SUM(AA171:AA174)</f>
        <v>7547.6</v>
      </c>
      <c r="AB175" s="26">
        <f t="shared" ref="AB175" si="166">SUM(AB171:AB174)</f>
        <v>7990.6</v>
      </c>
      <c r="AC175" s="26">
        <f t="shared" ref="AC175" si="167">SUM(AC171:AC174)</f>
        <v>8284.6</v>
      </c>
      <c r="AD175" s="26">
        <f t="shared" ref="AD175" si="168">SUM(AD171:AD174)</f>
        <v>8384.6</v>
      </c>
      <c r="AE175" s="26">
        <f t="shared" ref="AE175" si="169">SUM(AE171:AE174)</f>
        <v>8621.6</v>
      </c>
      <c r="AF175" s="26">
        <f t="shared" ref="AF175" si="170">SUM(AF171:AF174)</f>
        <v>8956.6</v>
      </c>
      <c r="AI175" s="4"/>
      <c r="AT175" s="4"/>
    </row>
    <row r="176" spans="3:46">
      <c r="D176" s="4"/>
      <c r="AI176" s="4"/>
      <c r="AT176" s="4"/>
    </row>
    <row r="177" spans="2:46">
      <c r="B177" s="71" t="s">
        <v>241</v>
      </c>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I177" s="4"/>
      <c r="AT177" s="4"/>
    </row>
    <row r="178" spans="2:46">
      <c r="D178" s="4"/>
      <c r="AI178" s="4"/>
      <c r="AT178" s="4"/>
    </row>
    <row r="179" spans="2:46">
      <c r="D179" t="s">
        <v>242</v>
      </c>
      <c r="E179" s="26">
        <v>419.28563445623087</v>
      </c>
      <c r="F179" s="26">
        <v>4608.6926568410945</v>
      </c>
      <c r="G179" s="26">
        <v>4020.8784718820916</v>
      </c>
      <c r="H179" s="26">
        <v>3823.3966323969421</v>
      </c>
      <c r="I179" s="26">
        <v>3491.6279744786671</v>
      </c>
      <c r="J179" s="26">
        <v>2933.5250333585509</v>
      </c>
      <c r="K179" s="26">
        <v>2868.0196568932274</v>
      </c>
      <c r="L179" s="26">
        <v>2800.5262678213467</v>
      </c>
      <c r="M179" s="26">
        <v>2505.6827549390655</v>
      </c>
      <c r="N179" s="26">
        <v>2501.7082078308481</v>
      </c>
      <c r="O179" s="26">
        <v>2399.5151532293398</v>
      </c>
      <c r="P179" s="26">
        <v>2286.4310289342029</v>
      </c>
      <c r="Q179" s="26">
        <v>2237.9031037211275</v>
      </c>
      <c r="R179" s="26">
        <v>2191.3299802436027</v>
      </c>
      <c r="S179" s="26">
        <v>2261.5638813669279</v>
      </c>
      <c r="T179" s="26">
        <v>2341.2883766557229</v>
      </c>
      <c r="U179" s="26">
        <v>2348.5127726280625</v>
      </c>
      <c r="V179" s="26">
        <v>2320.8985218630605</v>
      </c>
      <c r="W179" s="26">
        <v>2236.3506512328631</v>
      </c>
      <c r="X179" s="26">
        <v>2207.2197462684189</v>
      </c>
      <c r="Y179" s="26">
        <v>2252.1022681337699</v>
      </c>
      <c r="Z179" s="26">
        <v>2265.2876614167271</v>
      </c>
      <c r="AA179" s="26">
        <v>2239.110747413321</v>
      </c>
      <c r="AB179" s="26">
        <v>2273.0341469425825</v>
      </c>
      <c r="AC179" s="26">
        <v>2255.2540341279737</v>
      </c>
      <c r="AD179" s="26">
        <v>2276.799305600463</v>
      </c>
      <c r="AE179" s="26">
        <v>2308.2034713928597</v>
      </c>
      <c r="AF179" s="26">
        <v>2322.7152863383017</v>
      </c>
      <c r="AI179" s="4"/>
      <c r="AT179" s="4"/>
    </row>
    <row r="180" spans="2:46">
      <c r="D180" t="s">
        <v>243</v>
      </c>
      <c r="E180" s="28">
        <f>1000*E179/E163</f>
        <v>119.57406857969796</v>
      </c>
      <c r="F180" s="28">
        <f t="shared" ref="F180" si="171">1000*F179/F163</f>
        <v>104.38859193391109</v>
      </c>
      <c r="G180" s="28">
        <f t="shared" ref="G180" si="172">1000*G179/G163</f>
        <v>89.227718013294947</v>
      </c>
      <c r="H180" s="28">
        <f t="shared" ref="H180" si="173">1000*H179/H163</f>
        <v>82.492615862203124</v>
      </c>
      <c r="I180" s="28">
        <f t="shared" ref="I180" si="174">1000*I179/I163</f>
        <v>73.119852573637928</v>
      </c>
      <c r="J180" s="28">
        <f t="shared" ref="J180" si="175">1000*J179/J163</f>
        <v>59.800515121105477</v>
      </c>
      <c r="K180" s="28">
        <f t="shared" ref="K180" si="176">1000*K179/K163</f>
        <v>56.581068137762266</v>
      </c>
      <c r="L180" s="28">
        <f t="shared" ref="L180" si="177">1000*L179/L163</f>
        <v>53.779194316710047</v>
      </c>
      <c r="M180" s="28">
        <f t="shared" ref="M180" si="178">1000*M179/M163</f>
        <v>47.676980004701043</v>
      </c>
      <c r="N180" s="28">
        <f t="shared" ref="N180" si="179">1000*N179/N163</f>
        <v>46.745889970862592</v>
      </c>
      <c r="O180" s="28">
        <f t="shared" ref="O180" si="180">1000*O179/O163</f>
        <v>44.209261744616711</v>
      </c>
      <c r="P180" s="28">
        <f t="shared" ref="P180" si="181">1000*P179/P163</f>
        <v>41.467510434915141</v>
      </c>
      <c r="Q180" s="28">
        <f t="shared" ref="Q180" si="182">1000*Q179/Q163</f>
        <v>39.991913773148958</v>
      </c>
      <c r="R180" s="28">
        <f t="shared" ref="R180" si="183">1000*R179/R163</f>
        <v>38.467256764479842</v>
      </c>
      <c r="S180" s="28">
        <f t="shared" ref="S180" si="184">1000*S179/S163</f>
        <v>39.259029215199682</v>
      </c>
      <c r="T180" s="28">
        <f t="shared" ref="T180" si="185">1000*T179/T163</f>
        <v>40.092394251238289</v>
      </c>
      <c r="U180" s="28">
        <f t="shared" ref="U180" si="186">1000*U179/U163</f>
        <v>39.666408293875101</v>
      </c>
      <c r="V180" s="28">
        <f t="shared" ref="V180" si="187">1000*V179/V163</f>
        <v>38.645090216554514</v>
      </c>
      <c r="W180" s="28">
        <f t="shared" ref="W180" si="188">1000*W179/W163</f>
        <v>37.077261992229971</v>
      </c>
      <c r="X180" s="28">
        <f t="shared" ref="X180" si="189">1000*X179/X163</f>
        <v>36.181907638743787</v>
      </c>
      <c r="Y180" s="28">
        <f t="shared" ref="Y180" si="190">1000*Y179/Y163</f>
        <v>36.481169769916157</v>
      </c>
      <c r="Z180" s="28">
        <f t="shared" ref="Z180" si="191">1000*Z179/Z163</f>
        <v>36.187923609193973</v>
      </c>
      <c r="AA180" s="28">
        <f t="shared" ref="AA180" si="192">1000*AA179/AA163</f>
        <v>35.433587344510123</v>
      </c>
      <c r="AB180" s="28">
        <f t="shared" ref="AB180" si="193">1000*AB179/AB163</f>
        <v>35.563546972318463</v>
      </c>
      <c r="AC180" s="28">
        <f t="shared" ref="AC180" si="194">1000*AC179/AC163</f>
        <v>34.865927151066145</v>
      </c>
      <c r="AD180" s="28">
        <f t="shared" ref="AD180" si="195">1000*AD179/AD163</f>
        <v>34.696802242498883</v>
      </c>
      <c r="AE180" s="28">
        <f t="shared" ref="AE180" si="196">1000*AE179/AE163</f>
        <v>34.853164863932278</v>
      </c>
      <c r="AF180" s="28">
        <f t="shared" ref="AF180" si="197">1000*AF179/AF163</f>
        <v>34.694899692686228</v>
      </c>
      <c r="AI180" s="4"/>
      <c r="AT180" s="4"/>
    </row>
    <row r="181" spans="2:46">
      <c r="D181" s="4"/>
      <c r="AI181" s="4"/>
      <c r="AT181" s="4"/>
    </row>
    <row r="182" spans="2:46">
      <c r="B182" s="66" t="s">
        <v>244</v>
      </c>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I182" s="4"/>
      <c r="AT182" s="4"/>
    </row>
    <row r="183" spans="2:46">
      <c r="D183" s="4"/>
      <c r="AI183" s="4"/>
      <c r="AT183" s="4"/>
    </row>
    <row r="184" spans="2:46">
      <c r="C184" t="s">
        <v>245</v>
      </c>
      <c r="D184" s="4"/>
      <c r="AI184" s="4"/>
      <c r="AT184" s="4"/>
    </row>
    <row r="185" spans="2:46">
      <c r="D185" t="s">
        <v>246</v>
      </c>
      <c r="E185" s="125">
        <v>106.586</v>
      </c>
      <c r="F185" s="125">
        <v>112.11799999999999</v>
      </c>
      <c r="G185" s="125">
        <v>106.726</v>
      </c>
      <c r="H185" s="125">
        <v>101.39200000000001</v>
      </c>
      <c r="I185" s="125">
        <v>85.368000000000009</v>
      </c>
      <c r="J185" s="125">
        <v>74.900000000000006</v>
      </c>
      <c r="K185" s="125">
        <v>83.408000000000001</v>
      </c>
      <c r="L185" s="125">
        <v>83.416000000000011</v>
      </c>
      <c r="M185" s="125">
        <v>71.643999999999991</v>
      </c>
      <c r="N185" s="125">
        <v>79.665999999999997</v>
      </c>
      <c r="O185" s="125">
        <v>76.11399999999999</v>
      </c>
      <c r="P185" s="125">
        <v>73.908000000000001</v>
      </c>
      <c r="Q185" s="125">
        <v>73.494</v>
      </c>
      <c r="R185" s="125">
        <v>72.678000000000011</v>
      </c>
      <c r="S185" s="125">
        <v>73.650000000000006</v>
      </c>
      <c r="T185" s="125">
        <v>80.00800000000001</v>
      </c>
      <c r="U185" s="125">
        <v>80.838000000000008</v>
      </c>
      <c r="V185" s="125">
        <v>80.664000000000001</v>
      </c>
      <c r="W185" s="125">
        <v>76.441999999999993</v>
      </c>
      <c r="X185" s="125">
        <v>71.650000000000006</v>
      </c>
      <c r="Y185" s="125">
        <v>79.656000000000006</v>
      </c>
      <c r="Z185" s="125">
        <v>80.27</v>
      </c>
      <c r="AA185" s="125">
        <v>80.934000000000012</v>
      </c>
      <c r="AB185" s="125">
        <v>84.64</v>
      </c>
      <c r="AC185" s="125">
        <v>83.945999999999998</v>
      </c>
      <c r="AD185" s="125">
        <v>86.196000000000012</v>
      </c>
      <c r="AE185" s="125">
        <v>88.558000000000007</v>
      </c>
      <c r="AF185" s="125">
        <v>89.18</v>
      </c>
      <c r="AI185" s="4"/>
      <c r="AT185" s="4"/>
    </row>
    <row r="186" spans="2:46">
      <c r="D186" t="s">
        <v>247</v>
      </c>
      <c r="E186" s="125">
        <v>144.99</v>
      </c>
      <c r="F186" s="125">
        <v>132.77000000000001</v>
      </c>
      <c r="G186" s="125">
        <v>134.99</v>
      </c>
      <c r="H186" s="125">
        <v>133.37</v>
      </c>
      <c r="I186" s="125">
        <v>121.98</v>
      </c>
      <c r="J186" s="125">
        <v>101.57</v>
      </c>
      <c r="K186" s="125">
        <v>114.02</v>
      </c>
      <c r="L186" s="125">
        <v>113.7</v>
      </c>
      <c r="M186" s="125">
        <v>101.67</v>
      </c>
      <c r="N186" s="125">
        <v>110.36</v>
      </c>
      <c r="O186" s="125">
        <v>108.69</v>
      </c>
      <c r="P186" s="125">
        <v>105.77</v>
      </c>
      <c r="Q186" s="125">
        <v>105.48</v>
      </c>
      <c r="R186" s="125">
        <v>100.79</v>
      </c>
      <c r="S186" s="125">
        <v>102.86</v>
      </c>
      <c r="T186" s="125">
        <v>108.85</v>
      </c>
      <c r="U186" s="125">
        <v>114.45</v>
      </c>
      <c r="V186" s="125">
        <v>115.62</v>
      </c>
      <c r="W186" s="125">
        <v>108.15</v>
      </c>
      <c r="X186" s="125">
        <v>110.63</v>
      </c>
      <c r="Y186" s="125">
        <v>113.5</v>
      </c>
      <c r="Z186" s="125">
        <v>119.85</v>
      </c>
      <c r="AA186" s="125">
        <v>117.21</v>
      </c>
      <c r="AB186" s="125">
        <v>119.6</v>
      </c>
      <c r="AC186" s="125">
        <v>120.6</v>
      </c>
      <c r="AD186" s="125">
        <v>126.22</v>
      </c>
      <c r="AE186" s="125">
        <v>131.97</v>
      </c>
      <c r="AF186" s="125">
        <v>137.83999999999997</v>
      </c>
      <c r="AI186" s="4"/>
      <c r="AT186" s="4"/>
    </row>
    <row r="187" spans="2:46">
      <c r="D187" t="s">
        <v>248</v>
      </c>
      <c r="E187" s="125">
        <v>159.80000000000001</v>
      </c>
      <c r="F187" s="125">
        <v>149.26</v>
      </c>
      <c r="G187" s="125">
        <v>153.36000000000001</v>
      </c>
      <c r="H187" s="125">
        <v>149.65</v>
      </c>
      <c r="I187" s="125">
        <v>137.34</v>
      </c>
      <c r="J187" s="125">
        <v>118.58</v>
      </c>
      <c r="K187" s="125">
        <v>127.4</v>
      </c>
      <c r="L187" s="125">
        <v>125.85</v>
      </c>
      <c r="M187" s="125">
        <v>119.76</v>
      </c>
      <c r="N187" s="125">
        <v>128.35</v>
      </c>
      <c r="O187" s="125">
        <v>128.96</v>
      </c>
      <c r="P187" s="125">
        <v>129.16</v>
      </c>
      <c r="Q187" s="125">
        <v>127.48</v>
      </c>
      <c r="R187" s="125">
        <v>124.23</v>
      </c>
      <c r="S187" s="125">
        <v>130.83000000000001</v>
      </c>
      <c r="T187" s="125">
        <v>138.84</v>
      </c>
      <c r="U187" s="125">
        <v>142.84</v>
      </c>
      <c r="V187" s="125">
        <v>141.29</v>
      </c>
      <c r="W187" s="125">
        <v>137.62</v>
      </c>
      <c r="X187" s="125">
        <v>141.41999999999999</v>
      </c>
      <c r="Y187" s="125">
        <v>146.77000000000001</v>
      </c>
      <c r="Z187" s="125">
        <v>149.69999999999999</v>
      </c>
      <c r="AA187" s="125">
        <v>151.97999999999999</v>
      </c>
      <c r="AB187" s="125">
        <v>157.15</v>
      </c>
      <c r="AC187" s="125">
        <v>154.35</v>
      </c>
      <c r="AD187" s="125">
        <v>160.79</v>
      </c>
      <c r="AE187" s="125">
        <v>167.21</v>
      </c>
      <c r="AF187" s="125">
        <v>171.24</v>
      </c>
      <c r="AI187" s="4"/>
      <c r="AT187" s="4"/>
    </row>
    <row r="188" spans="2:46">
      <c r="D188" t="s">
        <v>249</v>
      </c>
      <c r="E188" s="125">
        <v>175.19</v>
      </c>
      <c r="F188" s="125">
        <v>168.33</v>
      </c>
      <c r="G188" s="125">
        <v>175.79</v>
      </c>
      <c r="H188" s="125">
        <v>171.95</v>
      </c>
      <c r="I188" s="125">
        <v>158.09</v>
      </c>
      <c r="J188" s="125">
        <v>140.71</v>
      </c>
      <c r="K188" s="125">
        <v>151.44</v>
      </c>
      <c r="L188" s="125">
        <v>153.16</v>
      </c>
      <c r="M188" s="125">
        <v>142.72999999999999</v>
      </c>
      <c r="N188" s="125">
        <v>159.66999999999999</v>
      </c>
      <c r="O188" s="125">
        <v>159.71</v>
      </c>
      <c r="P188" s="125">
        <v>160.32</v>
      </c>
      <c r="Q188" s="125">
        <v>158.29</v>
      </c>
      <c r="R188" s="125">
        <v>157.30000000000001</v>
      </c>
      <c r="S188" s="125">
        <v>162.63</v>
      </c>
      <c r="T188" s="125">
        <v>170.06</v>
      </c>
      <c r="U188" s="125">
        <v>173.93</v>
      </c>
      <c r="V188" s="125">
        <v>174.85</v>
      </c>
      <c r="W188" s="125">
        <v>169.56</v>
      </c>
      <c r="X188" s="125">
        <v>174.62</v>
      </c>
      <c r="Y188" s="125">
        <v>183.06</v>
      </c>
      <c r="Z188" s="125">
        <v>186.94</v>
      </c>
      <c r="AA188" s="125">
        <v>191.72</v>
      </c>
      <c r="AB188" s="125">
        <v>194.2</v>
      </c>
      <c r="AC188" s="125">
        <v>193.31</v>
      </c>
      <c r="AD188" s="125">
        <v>199.89</v>
      </c>
      <c r="AE188" s="125">
        <v>206.24</v>
      </c>
      <c r="AF188" s="125">
        <v>210.54500000000002</v>
      </c>
      <c r="AI188" s="4"/>
      <c r="AT188" s="4"/>
    </row>
    <row r="189" spans="2:46">
      <c r="D189" t="s">
        <v>250</v>
      </c>
      <c r="E189" s="125">
        <v>195.87</v>
      </c>
      <c r="F189" s="125">
        <v>200.18599999999995</v>
      </c>
      <c r="G189" s="125">
        <v>215.69399999999999</v>
      </c>
      <c r="H189" s="125">
        <v>206.64599999999999</v>
      </c>
      <c r="I189" s="125">
        <v>193.91</v>
      </c>
      <c r="J189" s="125">
        <v>172.58199999999999</v>
      </c>
      <c r="K189" s="125">
        <v>179.60399999999998</v>
      </c>
      <c r="L189" s="125">
        <v>184.66799999999995</v>
      </c>
      <c r="M189" s="125">
        <v>177.35999999999999</v>
      </c>
      <c r="N189" s="125">
        <v>188.17599999999996</v>
      </c>
      <c r="O189" s="125">
        <v>188.36199999999997</v>
      </c>
      <c r="P189" s="125">
        <v>191.232</v>
      </c>
      <c r="Q189" s="125">
        <v>188.928</v>
      </c>
      <c r="R189" s="125">
        <v>184.77599999999995</v>
      </c>
      <c r="S189" s="125">
        <v>194.04599999999999</v>
      </c>
      <c r="T189" s="125">
        <v>203.99999999999989</v>
      </c>
      <c r="U189" s="125">
        <v>209.95799999999994</v>
      </c>
      <c r="V189" s="125">
        <v>207.62599999999998</v>
      </c>
      <c r="W189" s="125">
        <v>205.33599999999998</v>
      </c>
      <c r="X189" s="125">
        <v>209.22800000000001</v>
      </c>
      <c r="Y189" s="125">
        <v>218.22200000000001</v>
      </c>
      <c r="Z189" s="125">
        <v>228.63199999999998</v>
      </c>
      <c r="AA189" s="125">
        <v>229.65399999999997</v>
      </c>
      <c r="AB189" s="125">
        <v>232.44</v>
      </c>
      <c r="AC189" s="125">
        <v>233.50199999999995</v>
      </c>
      <c r="AD189" s="125">
        <v>238.03799999999995</v>
      </c>
      <c r="AE189" s="125">
        <v>252.75599999999994</v>
      </c>
      <c r="AF189" s="125">
        <v>259.96000000000004</v>
      </c>
      <c r="AI189" s="4"/>
      <c r="AT189" s="4"/>
    </row>
    <row r="190" spans="2:46">
      <c r="D190" s="4"/>
      <c r="AI190" s="4"/>
      <c r="AT190" s="4"/>
    </row>
    <row r="191" spans="2:46">
      <c r="D191" s="4"/>
      <c r="AI191" s="4"/>
      <c r="AT191" s="4"/>
    </row>
    <row r="192" spans="2:46">
      <c r="D192" s="4"/>
      <c r="AI192" s="4"/>
      <c r="AT192" s="4"/>
    </row>
    <row r="193" spans="1:46" ht="18.75">
      <c r="A193" s="128" t="s">
        <v>29</v>
      </c>
      <c r="B193" s="126"/>
      <c r="C193" s="126"/>
      <c r="D193" s="127"/>
      <c r="E193" s="126"/>
      <c r="F193" s="126"/>
      <c r="G193" s="126"/>
      <c r="H193" s="126"/>
      <c r="I193" s="126"/>
      <c r="J193" s="126"/>
      <c r="K193" s="126"/>
      <c r="L193" s="126"/>
      <c r="M193" s="126"/>
      <c r="N193" s="126"/>
      <c r="O193" s="126"/>
      <c r="P193" s="126"/>
      <c r="Q193" s="126"/>
      <c r="R193" s="126"/>
      <c r="S193" s="126"/>
      <c r="T193" s="126"/>
      <c r="U193" s="126"/>
      <c r="V193" s="126"/>
      <c r="W193" s="126"/>
      <c r="X193" s="126"/>
      <c r="Y193" s="126"/>
      <c r="Z193" s="126"/>
      <c r="AA193" s="126"/>
      <c r="AB193" s="126"/>
      <c r="AC193" s="126"/>
      <c r="AD193" s="126"/>
      <c r="AE193" s="126"/>
      <c r="AF193" s="126"/>
      <c r="AI193" s="4"/>
      <c r="AT193" s="4"/>
    </row>
    <row r="194" spans="1:46">
      <c r="D194" s="4"/>
      <c r="AI194" s="4"/>
      <c r="AT194" s="4"/>
    </row>
    <row r="195" spans="1:46">
      <c r="B195" s="70" t="s">
        <v>228</v>
      </c>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c r="AA195" s="69"/>
      <c r="AB195" s="69"/>
      <c r="AC195" s="69"/>
      <c r="AD195" s="69"/>
      <c r="AE195" s="69"/>
      <c r="AF195" s="69"/>
      <c r="AI195" s="4"/>
      <c r="AT195" s="4"/>
    </row>
    <row r="196" spans="1:46">
      <c r="D196" s="4"/>
      <c r="AI196" s="4"/>
      <c r="AT196" s="4"/>
    </row>
    <row r="197" spans="1:46">
      <c r="C197" t="s">
        <v>229</v>
      </c>
      <c r="D197" s="4"/>
      <c r="AI197" s="4"/>
      <c r="AT197" s="4"/>
    </row>
    <row r="198" spans="1:46">
      <c r="D198" t="s">
        <v>230</v>
      </c>
      <c r="E198" s="26">
        <v>55.99547505376345</v>
      </c>
      <c r="F198" s="26">
        <v>4433.299554731183</v>
      </c>
      <c r="G198" s="26">
        <v>2715.9045491397842</v>
      </c>
      <c r="H198" s="26">
        <v>2686.2740369892481</v>
      </c>
      <c r="I198" s="26">
        <v>2452.7721091397852</v>
      </c>
      <c r="J198" s="26">
        <v>2056.2580323655916</v>
      </c>
      <c r="K198" s="26">
        <v>1780.5872292473118</v>
      </c>
      <c r="L198" s="26">
        <v>1729.6302636559137</v>
      </c>
      <c r="M198" s="26">
        <v>1401.1281054838712</v>
      </c>
      <c r="N198" s="26">
        <v>754.6837762365592</v>
      </c>
      <c r="O198" s="26">
        <v>704.03510913978505</v>
      </c>
      <c r="P198" s="26">
        <v>697.56979505376376</v>
      </c>
      <c r="Q198" s="26">
        <v>693.00859322580664</v>
      </c>
      <c r="R198" s="26">
        <v>630.75471010752676</v>
      </c>
      <c r="S198" s="26">
        <v>0</v>
      </c>
      <c r="T198" s="26">
        <v>0</v>
      </c>
      <c r="U198" s="26">
        <v>0</v>
      </c>
      <c r="V198" s="26">
        <v>0</v>
      </c>
      <c r="W198" s="26">
        <v>0</v>
      </c>
      <c r="X198" s="26">
        <v>0</v>
      </c>
      <c r="Y198" s="26">
        <v>0</v>
      </c>
      <c r="Z198" s="26">
        <v>0</v>
      </c>
      <c r="AA198" s="26">
        <v>0</v>
      </c>
      <c r="AB198" s="26">
        <v>0</v>
      </c>
      <c r="AC198" s="26">
        <v>0</v>
      </c>
      <c r="AD198" s="26">
        <v>0</v>
      </c>
      <c r="AE198" s="26">
        <v>0</v>
      </c>
      <c r="AF198" s="26">
        <v>0</v>
      </c>
      <c r="AI198" s="4"/>
      <c r="AT198" s="4"/>
    </row>
    <row r="199" spans="1:46">
      <c r="D199" t="s">
        <v>231</v>
      </c>
      <c r="E199" s="26">
        <v>212.82291344086025</v>
      </c>
      <c r="F199" s="26">
        <v>747.41120612903205</v>
      </c>
      <c r="G199" s="26">
        <v>791.00910881720438</v>
      </c>
      <c r="H199" s="26">
        <v>780.05075505376362</v>
      </c>
      <c r="I199" s="26">
        <v>592.90331956989246</v>
      </c>
      <c r="J199" s="26">
        <v>426.6047208602152</v>
      </c>
      <c r="K199" s="26">
        <v>432.04450580645153</v>
      </c>
      <c r="L199" s="26">
        <v>387.55154290322594</v>
      </c>
      <c r="M199" s="26">
        <v>257.15721096774189</v>
      </c>
      <c r="N199" s="26">
        <v>314.37890526881716</v>
      </c>
      <c r="O199" s="26">
        <v>235.97032709677421</v>
      </c>
      <c r="P199" s="26">
        <v>205.95797849462363</v>
      </c>
      <c r="Q199" s="26">
        <v>194.25272451612906</v>
      </c>
      <c r="R199" s="26">
        <v>172.54831903225806</v>
      </c>
      <c r="S199" s="26">
        <v>256.35330462365596</v>
      </c>
      <c r="T199" s="26">
        <v>267.89701440860222</v>
      </c>
      <c r="U199" s="26">
        <v>276.23376505376348</v>
      </c>
      <c r="V199" s="26">
        <v>281.72686086021503</v>
      </c>
      <c r="W199" s="26">
        <v>235.18259301075273</v>
      </c>
      <c r="X199" s="26">
        <v>283.20603365591398</v>
      </c>
      <c r="Y199" s="26">
        <v>256.26959505376345</v>
      </c>
      <c r="Z199" s="26">
        <v>223.92811634408608</v>
      </c>
      <c r="AA199" s="26">
        <v>221.27641516129032</v>
      </c>
      <c r="AB199" s="26">
        <v>227.95268967741944</v>
      </c>
      <c r="AC199" s="26">
        <v>233.70972677419357</v>
      </c>
      <c r="AD199" s="26">
        <v>221.66650935483855</v>
      </c>
      <c r="AE199" s="26">
        <v>249.81009967741934</v>
      </c>
      <c r="AF199" s="26">
        <v>250.10584150537625</v>
      </c>
      <c r="AI199" s="4"/>
      <c r="AT199" s="4"/>
    </row>
    <row r="200" spans="1:46">
      <c r="D200" t="s">
        <v>68</v>
      </c>
      <c r="E200" s="26">
        <v>319.60954494623655</v>
      </c>
      <c r="F200" s="26">
        <v>4098.2434809677416</v>
      </c>
      <c r="G200" s="26">
        <v>4508.4923724731179</v>
      </c>
      <c r="H200" s="26">
        <v>4599.795005591398</v>
      </c>
      <c r="I200" s="26">
        <v>5744.9615978494621</v>
      </c>
      <c r="J200" s="26">
        <v>6759.1884570967741</v>
      </c>
      <c r="K200" s="26">
        <v>7423.6046544086012</v>
      </c>
      <c r="L200" s="26">
        <v>7448.1371421505373</v>
      </c>
      <c r="M200" s="26">
        <v>7441.6590663440857</v>
      </c>
      <c r="N200" s="26">
        <v>8525.944504623656</v>
      </c>
      <c r="O200" s="26">
        <v>9461.4214312903205</v>
      </c>
      <c r="P200" s="26">
        <v>10172.180157204299</v>
      </c>
      <c r="Q200" s="26">
        <v>11073.220942258065</v>
      </c>
      <c r="R200" s="26">
        <v>11992.667047311827</v>
      </c>
      <c r="S200" s="26">
        <v>12415.732323763441</v>
      </c>
      <c r="T200" s="26">
        <v>12484.941685806454</v>
      </c>
      <c r="U200" s="26">
        <v>13001.429396236557</v>
      </c>
      <c r="V200" s="26">
        <v>13370.561842150537</v>
      </c>
      <c r="W200" s="26">
        <v>13656.264313978496</v>
      </c>
      <c r="X200" s="26">
        <v>13862.621276559141</v>
      </c>
      <c r="Y200" s="26">
        <v>14035.614136989245</v>
      </c>
      <c r="Z200" s="26">
        <v>14299.670893655913</v>
      </c>
      <c r="AA200" s="26">
        <v>14262.409943763441</v>
      </c>
      <c r="AB200" s="26">
        <v>14724.441289784949</v>
      </c>
      <c r="AC200" s="26">
        <v>15140.683753763438</v>
      </c>
      <c r="AD200" s="26">
        <v>15660.258909569895</v>
      </c>
      <c r="AE200" s="26">
        <v>15961.689890752683</v>
      </c>
      <c r="AF200" s="26">
        <v>16313.630499247307</v>
      </c>
      <c r="AI200" s="4"/>
      <c r="AT200" s="4"/>
    </row>
    <row r="201" spans="1:46">
      <c r="D201" t="s">
        <v>72</v>
      </c>
      <c r="E201" s="26">
        <v>1977.2912364516133</v>
      </c>
      <c r="F201" s="26">
        <v>24103.570984193542</v>
      </c>
      <c r="G201" s="26">
        <v>24208.06238580645</v>
      </c>
      <c r="H201" s="26">
        <v>24459.52851032258</v>
      </c>
      <c r="I201" s="26">
        <v>24279.265854516125</v>
      </c>
      <c r="J201" s="26">
        <v>24224.324318064515</v>
      </c>
      <c r="K201" s="26">
        <v>24151.715550215049</v>
      </c>
      <c r="L201" s="26">
        <v>24304.601716881727</v>
      </c>
      <c r="M201" s="26">
        <v>24053.459344193543</v>
      </c>
      <c r="N201" s="26">
        <v>23977.87643247312</v>
      </c>
      <c r="O201" s="26">
        <v>23775.067540860218</v>
      </c>
      <c r="P201" s="26">
        <v>23756.492966559137</v>
      </c>
      <c r="Q201" s="26">
        <v>23563.401388817201</v>
      </c>
      <c r="R201" s="26">
        <v>23450.96019741935</v>
      </c>
      <c r="S201" s="26">
        <v>23606.175245483864</v>
      </c>
      <c r="T201" s="26">
        <v>23923.805864731188</v>
      </c>
      <c r="U201" s="26">
        <v>23892.802259784949</v>
      </c>
      <c r="V201" s="26">
        <v>24157.320816774194</v>
      </c>
      <c r="W201" s="26">
        <v>24090.83922978495</v>
      </c>
      <c r="X201" s="26">
        <v>24172.459537849452</v>
      </c>
      <c r="Y201" s="26">
        <v>24219.296447419361</v>
      </c>
      <c r="Z201" s="26">
        <v>24281.148662258067</v>
      </c>
      <c r="AA201" s="26">
        <v>24174.942144838711</v>
      </c>
      <c r="AB201" s="26">
        <v>24060.738062688168</v>
      </c>
      <c r="AC201" s="26">
        <v>24114.950221505365</v>
      </c>
      <c r="AD201" s="26">
        <v>24330.660242688173</v>
      </c>
      <c r="AE201" s="26">
        <v>24156.286623333326</v>
      </c>
      <c r="AF201" s="26">
        <v>24154.996209462366</v>
      </c>
      <c r="AI201" s="4"/>
      <c r="AT201" s="4"/>
    </row>
    <row r="202" spans="1:46">
      <c r="D202" t="s">
        <v>71</v>
      </c>
      <c r="E202" s="26">
        <v>673.48829999999998</v>
      </c>
      <c r="F202" s="26">
        <v>8184.6567699999978</v>
      </c>
      <c r="G202" s="26">
        <v>9683.0622700000058</v>
      </c>
      <c r="H202" s="26">
        <v>9861.5024700000104</v>
      </c>
      <c r="I202" s="26">
        <v>10085.115030000006</v>
      </c>
      <c r="J202" s="26">
        <v>10817.124529999996</v>
      </c>
      <c r="K202" s="26">
        <v>11706.900090000006</v>
      </c>
      <c r="L202" s="26">
        <v>13068.536070000002</v>
      </c>
      <c r="M202" s="26">
        <v>14507.446950000003</v>
      </c>
      <c r="N202" s="26">
        <v>14547.385259999997</v>
      </c>
      <c r="O202" s="26">
        <v>14626.519419999999</v>
      </c>
      <c r="P202" s="26">
        <v>14790.844540000004</v>
      </c>
      <c r="Q202" s="26">
        <v>14792.036420000009</v>
      </c>
      <c r="R202" s="26">
        <v>14835.079049999997</v>
      </c>
      <c r="S202" s="26">
        <v>14789.466879892478</v>
      </c>
      <c r="T202" s="26">
        <v>14789.514470000004</v>
      </c>
      <c r="U202" s="26">
        <v>14790.415949999999</v>
      </c>
      <c r="V202" s="26">
        <v>14966.936669999997</v>
      </c>
      <c r="W202" s="26">
        <v>15198.410415698921</v>
      </c>
      <c r="X202" s="26">
        <v>15395.536366344086</v>
      </c>
      <c r="Y202" s="26">
        <v>15998.630823333333</v>
      </c>
      <c r="Z202" s="26">
        <v>16649.872280967735</v>
      </c>
      <c r="AA202" s="26">
        <v>17346.405260000003</v>
      </c>
      <c r="AB202" s="26">
        <v>17612.557247957</v>
      </c>
      <c r="AC202" s="26">
        <v>17616.04024483871</v>
      </c>
      <c r="AD202" s="26">
        <v>17657.670000645161</v>
      </c>
      <c r="AE202" s="26">
        <v>17609.54283946237</v>
      </c>
      <c r="AF202" s="26">
        <v>17610.207930967736</v>
      </c>
      <c r="AI202" s="4"/>
      <c r="AT202" s="4"/>
    </row>
    <row r="203" spans="1:46">
      <c r="D203" t="s">
        <v>232</v>
      </c>
      <c r="E203" s="26">
        <v>179.77383247311823</v>
      </c>
      <c r="F203" s="26">
        <v>1530.240049032258</v>
      </c>
      <c r="G203" s="26">
        <v>1886.9547455913978</v>
      </c>
      <c r="H203" s="26">
        <v>1896.5495541935484</v>
      </c>
      <c r="I203" s="26">
        <v>1562.1829659139785</v>
      </c>
      <c r="J203" s="26">
        <v>1318.5122790322578</v>
      </c>
      <c r="K203" s="26">
        <v>1391.6133862365591</v>
      </c>
      <c r="L203" s="26">
        <v>1328.0858612903226</v>
      </c>
      <c r="M203" s="26">
        <v>1138.7322631182797</v>
      </c>
      <c r="N203" s="26">
        <v>1371.112327204301</v>
      </c>
      <c r="O203" s="26">
        <v>1282.046651397849</v>
      </c>
      <c r="P203" s="26">
        <v>1218.7097075268816</v>
      </c>
      <c r="Q203" s="26">
        <v>1172.6902445161293</v>
      </c>
      <c r="R203" s="26">
        <v>1111.2102101075272</v>
      </c>
      <c r="S203" s="26">
        <v>1630.05734311828</v>
      </c>
      <c r="T203" s="26">
        <v>1674.7590231182794</v>
      </c>
      <c r="U203" s="26">
        <v>1678.3236048387098</v>
      </c>
      <c r="V203" s="26">
        <v>1704.241947311828</v>
      </c>
      <c r="W203" s="26">
        <v>1567.4902760215052</v>
      </c>
      <c r="X203" s="26">
        <v>1731.5453754838709</v>
      </c>
      <c r="Y203" s="26">
        <v>1700.1073425806446</v>
      </c>
      <c r="Z203" s="26">
        <v>1647.3598043010752</v>
      </c>
      <c r="AA203" s="26">
        <v>1635.7483292473116</v>
      </c>
      <c r="AB203" s="26">
        <v>1612.4803451612904</v>
      </c>
      <c r="AC203" s="26">
        <v>1664.4146639784947</v>
      </c>
      <c r="AD203" s="26">
        <v>1642.2965918279572</v>
      </c>
      <c r="AE203" s="26">
        <v>1710.1335719354838</v>
      </c>
      <c r="AF203" s="26">
        <v>1690.3961876344083</v>
      </c>
      <c r="AI203" s="4"/>
      <c r="AT203" s="4"/>
    </row>
    <row r="204" spans="1:46">
      <c r="D204" t="s">
        <v>233</v>
      </c>
      <c r="E204" s="26">
        <v>7.0577854838709682</v>
      </c>
      <c r="F204" s="26">
        <v>103.96218010752689</v>
      </c>
      <c r="G204" s="26">
        <v>353.20616795698925</v>
      </c>
      <c r="H204" s="26">
        <v>1153.4096295698926</v>
      </c>
      <c r="I204" s="26">
        <v>2087.50660688172</v>
      </c>
      <c r="J204" s="26">
        <v>2481.6687978494629</v>
      </c>
      <c r="K204" s="26">
        <v>2800.9802518279575</v>
      </c>
      <c r="L204" s="26">
        <v>2787.4227274193549</v>
      </c>
      <c r="M204" s="26">
        <v>2768.4510018279566</v>
      </c>
      <c r="N204" s="26">
        <v>3073.0334827956985</v>
      </c>
      <c r="O204" s="26">
        <v>3210.628619032258</v>
      </c>
      <c r="P204" s="26">
        <v>3309.3426578494627</v>
      </c>
      <c r="Q204" s="26">
        <v>3501.1246863440856</v>
      </c>
      <c r="R204" s="26">
        <v>3798.3646041935485</v>
      </c>
      <c r="S204" s="26">
        <v>3949.5459409677414</v>
      </c>
      <c r="T204" s="26">
        <v>4323.335716989247</v>
      </c>
      <c r="U204" s="26">
        <v>4616.4871801075269</v>
      </c>
      <c r="V204" s="26">
        <v>4609.1960353763443</v>
      </c>
      <c r="W204" s="26">
        <v>4556.6338321505373</v>
      </c>
      <c r="X204" s="26">
        <v>4536.2825962365596</v>
      </c>
      <c r="Y204" s="26">
        <v>4513.6934935483878</v>
      </c>
      <c r="Z204" s="26">
        <v>4511.7006659139788</v>
      </c>
      <c r="AA204" s="26">
        <v>4568.8186858064519</v>
      </c>
      <c r="AB204" s="26">
        <v>4704.2880760215057</v>
      </c>
      <c r="AC204" s="26">
        <v>4886.4305984946232</v>
      </c>
      <c r="AD204" s="26">
        <v>5119.5092627957001</v>
      </c>
      <c r="AE204" s="26">
        <v>5538.046155053763</v>
      </c>
      <c r="AF204" s="26">
        <v>5955.3209339784944</v>
      </c>
      <c r="AI204" s="4"/>
      <c r="AT204" s="4"/>
    </row>
    <row r="205" spans="1:46">
      <c r="D205" t="s">
        <v>234</v>
      </c>
      <c r="E205" s="26">
        <v>8.3818172043010744E-2</v>
      </c>
      <c r="F205" s="26">
        <v>19.563685591397853</v>
      </c>
      <c r="G205" s="26">
        <v>21.96277698924731</v>
      </c>
      <c r="H205" s="26">
        <v>17.423352043010748</v>
      </c>
      <c r="I205" s="26">
        <v>19.700357096774184</v>
      </c>
      <c r="J205" s="26">
        <v>20.35165860215054</v>
      </c>
      <c r="K205" s="26">
        <v>24.843998494623651</v>
      </c>
      <c r="L205" s="26">
        <v>25.543632688172046</v>
      </c>
      <c r="M205" s="26">
        <v>21.593935698924728</v>
      </c>
      <c r="N205" s="26">
        <v>26.591540860215051</v>
      </c>
      <c r="O205" s="26">
        <v>23.29720860215054</v>
      </c>
      <c r="P205" s="26">
        <v>25.803545483870973</v>
      </c>
      <c r="Q205" s="26">
        <v>27.14913268817206</v>
      </c>
      <c r="R205" s="26">
        <v>28.407889139784942</v>
      </c>
      <c r="S205" s="26">
        <v>28.278333763440859</v>
      </c>
      <c r="T205" s="26">
        <v>30.557071182795696</v>
      </c>
      <c r="U205" s="26">
        <v>30.236127741935466</v>
      </c>
      <c r="V205" s="26">
        <v>31.776095268817198</v>
      </c>
      <c r="W205" s="26">
        <v>30.502565268817193</v>
      </c>
      <c r="X205" s="26">
        <v>31.026362795698923</v>
      </c>
      <c r="Y205" s="26">
        <v>31.6405329032258</v>
      </c>
      <c r="Z205" s="26">
        <v>33.314578817204286</v>
      </c>
      <c r="AA205" s="26">
        <v>35.040532688172036</v>
      </c>
      <c r="AB205" s="26">
        <v>37.425125053763431</v>
      </c>
      <c r="AC205" s="26">
        <v>41.662207204301069</v>
      </c>
      <c r="AD205" s="26">
        <v>42.356273655913981</v>
      </c>
      <c r="AE205" s="26">
        <v>46.457616774193546</v>
      </c>
      <c r="AF205" s="26">
        <v>51.732271290322601</v>
      </c>
      <c r="AI205" s="4"/>
      <c r="AT205" s="4"/>
    </row>
    <row r="206" spans="1:46">
      <c r="D206" t="s">
        <v>235</v>
      </c>
      <c r="E206" s="26">
        <v>80.870650000000097</v>
      </c>
      <c r="F206" s="26">
        <v>941.10779000000082</v>
      </c>
      <c r="G206" s="26">
        <v>938.38673000000063</v>
      </c>
      <c r="H206" s="26">
        <v>938.33234999999979</v>
      </c>
      <c r="I206" s="26">
        <v>938.56129999999939</v>
      </c>
      <c r="J206" s="26">
        <v>941.05361999999968</v>
      </c>
      <c r="K206" s="26">
        <v>938.52185000000009</v>
      </c>
      <c r="L206" s="26">
        <v>938.51540999999963</v>
      </c>
      <c r="M206" s="26">
        <v>938.33683000000019</v>
      </c>
      <c r="N206" s="26">
        <v>941.00158999999917</v>
      </c>
      <c r="O206" s="26">
        <v>938.5011199999999</v>
      </c>
      <c r="P206" s="26">
        <v>938.43864999999994</v>
      </c>
      <c r="Q206" s="26">
        <v>938.65943999999877</v>
      </c>
      <c r="R206" s="26">
        <v>940.84154000000012</v>
      </c>
      <c r="S206" s="26">
        <v>938.32853053763438</v>
      </c>
      <c r="T206" s="26">
        <v>938.30905999999982</v>
      </c>
      <c r="U206" s="26">
        <v>938.45124000000021</v>
      </c>
      <c r="V206" s="26">
        <v>941.13683000000105</v>
      </c>
      <c r="W206" s="26">
        <v>938.45757301075264</v>
      </c>
      <c r="X206" s="26">
        <v>938.3330206451617</v>
      </c>
      <c r="Y206" s="26">
        <v>938.50063763440801</v>
      </c>
      <c r="Z206" s="26">
        <v>941.00199064516141</v>
      </c>
      <c r="AA206" s="26">
        <v>938.42719193548407</v>
      </c>
      <c r="AB206" s="26">
        <v>938.64818236559029</v>
      </c>
      <c r="AC206" s="26">
        <v>938.45014462365543</v>
      </c>
      <c r="AD206" s="26">
        <v>940.79264397849511</v>
      </c>
      <c r="AE206" s="26">
        <v>938.34120064516162</v>
      </c>
      <c r="AF206" s="26">
        <v>938.39813225806472</v>
      </c>
      <c r="AI206" s="4"/>
      <c r="AT206" s="4"/>
    </row>
    <row r="207" spans="1:46">
      <c r="D207" t="s">
        <v>236</v>
      </c>
      <c r="E207" s="26">
        <v>0</v>
      </c>
      <c r="F207" s="26">
        <v>7.9983247311827945</v>
      </c>
      <c r="G207" s="26">
        <v>9.3995945161290351</v>
      </c>
      <c r="H207" s="26">
        <v>10.690295698924732</v>
      </c>
      <c r="I207" s="26">
        <v>15.878048172043007</v>
      </c>
      <c r="J207" s="26">
        <v>19.855438494623655</v>
      </c>
      <c r="K207" s="26">
        <v>25.985164516129032</v>
      </c>
      <c r="L207" s="26">
        <v>25.938465483870964</v>
      </c>
      <c r="M207" s="26">
        <v>21.286467204301072</v>
      </c>
      <c r="N207" s="26">
        <v>24.524204946236566</v>
      </c>
      <c r="O207" s="26">
        <v>22.603995268817197</v>
      </c>
      <c r="P207" s="26">
        <v>27.729803548387096</v>
      </c>
      <c r="Q207" s="26">
        <v>31.370478817204301</v>
      </c>
      <c r="R207" s="26">
        <v>32.441252688172042</v>
      </c>
      <c r="S207" s="26">
        <v>35.008373978494625</v>
      </c>
      <c r="T207" s="26">
        <v>37.735444086021509</v>
      </c>
      <c r="U207" s="26">
        <v>38.993418817204308</v>
      </c>
      <c r="V207" s="26">
        <v>41.590672473118275</v>
      </c>
      <c r="W207" s="26">
        <v>41.82584709677419</v>
      </c>
      <c r="X207" s="26">
        <v>41.100681397849463</v>
      </c>
      <c r="Y207" s="26">
        <v>44.317571505376335</v>
      </c>
      <c r="Z207" s="26">
        <v>47.048649032258062</v>
      </c>
      <c r="AA207" s="26">
        <v>49.477543440860217</v>
      </c>
      <c r="AB207" s="26">
        <v>56.508052795698923</v>
      </c>
      <c r="AC207" s="26">
        <v>60.401283870967731</v>
      </c>
      <c r="AD207" s="26">
        <v>66.528937956989239</v>
      </c>
      <c r="AE207" s="26">
        <v>74.349895591397853</v>
      </c>
      <c r="AF207" s="26">
        <v>84.933638924731184</v>
      </c>
      <c r="AI207" s="4"/>
      <c r="AT207" s="4"/>
    </row>
    <row r="208" spans="1:46">
      <c r="D208" t="s">
        <v>218</v>
      </c>
      <c r="E208" s="26">
        <v>3506.9935560215058</v>
      </c>
      <c r="F208" s="26">
        <v>44170.054025483863</v>
      </c>
      <c r="G208" s="26">
        <v>45116.440701290318</v>
      </c>
      <c r="H208" s="26">
        <v>46403.555959462385</v>
      </c>
      <c r="I208" s="26">
        <v>47778.847189139786</v>
      </c>
      <c r="J208" s="26">
        <v>49064.941852365584</v>
      </c>
      <c r="K208" s="26">
        <v>50676.796680752668</v>
      </c>
      <c r="L208" s="26">
        <v>52043.962832473102</v>
      </c>
      <c r="M208" s="26">
        <v>52549.251174838697</v>
      </c>
      <c r="N208" s="26">
        <v>53556.532024408611</v>
      </c>
      <c r="O208" s="26">
        <v>54280.091422688187</v>
      </c>
      <c r="P208" s="26">
        <v>55143.069801720434</v>
      </c>
      <c r="Q208" s="26">
        <v>55986.914051182794</v>
      </c>
      <c r="R208" s="26">
        <v>56993.274819999984</v>
      </c>
      <c r="S208" s="26">
        <v>57648.946276129049</v>
      </c>
      <c r="T208" s="26">
        <v>58470.855350322585</v>
      </c>
      <c r="U208" s="26">
        <v>59263.372942580609</v>
      </c>
      <c r="V208" s="26">
        <v>60104.487770215055</v>
      </c>
      <c r="W208" s="26">
        <v>60315.606646021515</v>
      </c>
      <c r="X208" s="26">
        <v>60992.111250967755</v>
      </c>
      <c r="Y208" s="26">
        <v>61738.070580967746</v>
      </c>
      <c r="Z208" s="26">
        <v>62635.045641935481</v>
      </c>
      <c r="AA208" s="26">
        <v>63232.546046881696</v>
      </c>
      <c r="AB208" s="26">
        <v>63975.039071505344</v>
      </c>
      <c r="AC208" s="26">
        <v>64696.742845053763</v>
      </c>
      <c r="AD208" s="26">
        <v>65681.739372473108</v>
      </c>
      <c r="AE208" s="26">
        <v>66284.657893225813</v>
      </c>
      <c r="AF208" s="26">
        <v>67049.72164526883</v>
      </c>
      <c r="AI208" s="4"/>
      <c r="AT208" s="4"/>
    </row>
    <row r="209" spans="2:46">
      <c r="D209" s="4"/>
      <c r="AI209" s="4"/>
      <c r="AT209" s="4"/>
    </row>
    <row r="210" spans="2:46">
      <c r="C210" t="s">
        <v>237</v>
      </c>
      <c r="D210" s="4"/>
      <c r="AI210" s="4"/>
      <c r="AT210" s="4"/>
    </row>
    <row r="211" spans="2:46">
      <c r="D211" t="s">
        <v>238</v>
      </c>
      <c r="E211" s="124">
        <f>SUM(E200:E202,E204,E207) / (E208 -E206)</f>
        <v>0.86904263173068774</v>
      </c>
      <c r="F211" s="124">
        <f t="shared" ref="F211:AE211" si="198">SUM(F200:F202,F204,F207) / (F208 -F206)</f>
        <v>0.84430537679960327</v>
      </c>
      <c r="G211" s="124">
        <f t="shared" si="198"/>
        <v>0.87740901434777618</v>
      </c>
      <c r="H211" s="124">
        <f t="shared" si="198"/>
        <v>0.88166125070679691</v>
      </c>
      <c r="I211" s="124">
        <f t="shared" si="198"/>
        <v>0.90120558267571649</v>
      </c>
      <c r="J211" s="124">
        <f t="shared" si="198"/>
        <v>0.92058566272934861</v>
      </c>
      <c r="K211" s="124">
        <f t="shared" si="198"/>
        <v>0.92703628881110489</v>
      </c>
      <c r="L211" s="124">
        <f t="shared" si="198"/>
        <v>0.93208529666425832</v>
      </c>
      <c r="M211" s="124">
        <f t="shared" si="198"/>
        <v>0.94538729741472449</v>
      </c>
      <c r="N211" s="124">
        <f t="shared" si="198"/>
        <v>0.95311713995461822</v>
      </c>
      <c r="O211" s="124">
        <f t="shared" si="198"/>
        <v>0.95790621757815453</v>
      </c>
      <c r="P211" s="124">
        <f t="shared" si="198"/>
        <v>0.96037163281220905</v>
      </c>
      <c r="Q211" s="124">
        <f t="shared" si="198"/>
        <v>0.96208597875286228</v>
      </c>
      <c r="R211" s="124">
        <f t="shared" si="198"/>
        <v>0.965337434707222</v>
      </c>
      <c r="S211" s="124">
        <f t="shared" si="198"/>
        <v>0.96623755731078698</v>
      </c>
      <c r="T211" s="124">
        <f t="shared" si="198"/>
        <v>0.96570266334550225</v>
      </c>
      <c r="U211" s="124">
        <f t="shared" si="198"/>
        <v>0.965970061515804</v>
      </c>
      <c r="V211" s="124">
        <f t="shared" si="198"/>
        <v>0.96589535799823423</v>
      </c>
      <c r="W211" s="124">
        <f t="shared" si="198"/>
        <v>0.96912658383030492</v>
      </c>
      <c r="X211" s="124">
        <f t="shared" si="198"/>
        <v>0.96593423707515313</v>
      </c>
      <c r="Y211" s="124">
        <f t="shared" si="198"/>
        <v>0.9673021129525996</v>
      </c>
      <c r="Z211" s="124">
        <f t="shared" si="198"/>
        <v>0.96912825960594118</v>
      </c>
      <c r="AA211" s="124">
        <f t="shared" si="198"/>
        <v>0.96962690360060355</v>
      </c>
      <c r="AB211" s="124">
        <f t="shared" si="198"/>
        <v>0.97020993534996369</v>
      </c>
      <c r="AC211" s="124">
        <f t="shared" si="198"/>
        <v>0.96957593254463181</v>
      </c>
      <c r="AD211" s="124">
        <f t="shared" si="198"/>
        <v>0.97055465711934563</v>
      </c>
      <c r="AE211" s="124">
        <f t="shared" si="198"/>
        <v>0.96929587787133975</v>
      </c>
      <c r="AF211" s="124">
        <f>SUM(AF200:AF202,AF204,AF207) / (AF208 -AF206)</f>
        <v>0.96986546033921017</v>
      </c>
      <c r="AI211" s="4"/>
      <c r="AT211" s="4"/>
    </row>
    <row r="212" spans="2:46">
      <c r="D212" t="s">
        <v>239</v>
      </c>
      <c r="E212" s="124">
        <f>SUM(E200:E202,E204,E207)/E208</f>
        <v>0.8490026626280639</v>
      </c>
      <c r="F212" s="124">
        <f t="shared" ref="F212:AF212" si="199">SUM(F200:F202,F204,F207)/F208</f>
        <v>0.82631621231303598</v>
      </c>
      <c r="G212" s="124">
        <f t="shared" si="199"/>
        <v>0.85915959211835846</v>
      </c>
      <c r="H212" s="124">
        <f t="shared" si="199"/>
        <v>0.86383306370314661</v>
      </c>
      <c r="I212" s="124">
        <f t="shared" si="199"/>
        <v>0.88350242043961214</v>
      </c>
      <c r="J212" s="124">
        <f t="shared" si="199"/>
        <v>0.90292905420755987</v>
      </c>
      <c r="K212" s="124">
        <f t="shared" si="199"/>
        <v>0.90986780402559009</v>
      </c>
      <c r="L212" s="124">
        <f t="shared" si="199"/>
        <v>0.91527688380050909</v>
      </c>
      <c r="M212" s="124">
        <f t="shared" si="199"/>
        <v>0.92850614877900128</v>
      </c>
      <c r="N212" s="124">
        <f t="shared" si="199"/>
        <v>0.9363706347151679</v>
      </c>
      <c r="O212" s="124">
        <f t="shared" si="199"/>
        <v>0.94134404838334917</v>
      </c>
      <c r="P212" s="124">
        <f t="shared" si="199"/>
        <v>0.94402778648962982</v>
      </c>
      <c r="Q212" s="124">
        <f t="shared" si="199"/>
        <v>0.94595594012950779</v>
      </c>
      <c r="R212" s="124">
        <f t="shared" si="199"/>
        <v>0.94940170261325085</v>
      </c>
      <c r="S212" s="124">
        <f t="shared" si="199"/>
        <v>0.95051050025480877</v>
      </c>
      <c r="T212" s="124">
        <f t="shared" si="199"/>
        <v>0.95020558274262346</v>
      </c>
      <c r="U212" s="124">
        <f t="shared" si="199"/>
        <v>0.95067366920767982</v>
      </c>
      <c r="V212" s="124">
        <f t="shared" si="199"/>
        <v>0.95077103485595049</v>
      </c>
      <c r="W212" s="124">
        <f t="shared" si="199"/>
        <v>0.9540478300487315</v>
      </c>
      <c r="X212" s="124">
        <f t="shared" si="199"/>
        <v>0.95107382362447213</v>
      </c>
      <c r="Y212" s="124">
        <f t="shared" si="199"/>
        <v>0.95259783662442132</v>
      </c>
      <c r="Z212" s="124">
        <f t="shared" si="199"/>
        <v>0.95456849338986771</v>
      </c>
      <c r="AA212" s="124">
        <f t="shared" si="199"/>
        <v>0.95523677843157451</v>
      </c>
      <c r="AB212" s="124">
        <f t="shared" si="199"/>
        <v>0.95597491798152712</v>
      </c>
      <c r="AC212" s="124">
        <f t="shared" si="199"/>
        <v>0.95551187562140616</v>
      </c>
      <c r="AD212" s="124">
        <f t="shared" si="199"/>
        <v>0.95665291379280359</v>
      </c>
      <c r="AE212" s="124">
        <f t="shared" si="199"/>
        <v>0.95557429754294299</v>
      </c>
      <c r="AF212" s="124">
        <f t="shared" si="199"/>
        <v>0.95629165400278759</v>
      </c>
      <c r="AI212" s="4"/>
      <c r="AT212" s="4"/>
    </row>
    <row r="213" spans="2:46">
      <c r="D213" s="4"/>
      <c r="AI213" s="4"/>
      <c r="AT213" s="4"/>
    </row>
    <row r="214" spans="2:46">
      <c r="D214" s="4"/>
      <c r="AI214" s="4"/>
      <c r="AT214" s="4"/>
    </row>
    <row r="215" spans="2:46">
      <c r="C215" t="s">
        <v>240</v>
      </c>
      <c r="D215" s="4"/>
      <c r="AI215" s="4"/>
      <c r="AT215" s="4"/>
    </row>
    <row r="216" spans="2:46">
      <c r="D216" t="s">
        <v>68</v>
      </c>
      <c r="E216" s="26">
        <v>43</v>
      </c>
      <c r="F216" s="26">
        <v>219</v>
      </c>
      <c r="G216" s="26">
        <v>219</v>
      </c>
      <c r="H216" s="26">
        <v>384</v>
      </c>
      <c r="I216" s="26">
        <v>821</v>
      </c>
      <c r="J216" s="26">
        <v>1031</v>
      </c>
      <c r="K216" s="26">
        <v>1102.3</v>
      </c>
      <c r="L216" s="26">
        <v>1102.3</v>
      </c>
      <c r="M216" s="26">
        <v>1102.3</v>
      </c>
      <c r="N216" s="26">
        <v>1478.3</v>
      </c>
      <c r="O216" s="26">
        <v>1888.3</v>
      </c>
      <c r="P216" s="26">
        <v>2038.3</v>
      </c>
      <c r="Q216" s="26">
        <v>2246.3000000000002</v>
      </c>
      <c r="R216" s="26">
        <v>2406.3000000000002</v>
      </c>
      <c r="S216" s="26">
        <v>2536.3000000000002</v>
      </c>
      <c r="T216" s="26">
        <v>2584.7000000000003</v>
      </c>
      <c r="U216" s="26">
        <v>2714.7000000000003</v>
      </c>
      <c r="V216" s="26">
        <v>2814.7000000000003</v>
      </c>
      <c r="W216" s="26">
        <v>2964.7000000000003</v>
      </c>
      <c r="X216" s="26">
        <v>2964.7000000000003</v>
      </c>
      <c r="Y216" s="26">
        <v>3089.7000000000003</v>
      </c>
      <c r="Z216" s="26">
        <v>3089.7000000000003</v>
      </c>
      <c r="AA216" s="26">
        <v>3239.7000000000003</v>
      </c>
      <c r="AB216" s="26">
        <v>3239.7000000000003</v>
      </c>
      <c r="AC216" s="26">
        <v>3416.7000000000003</v>
      </c>
      <c r="AD216" s="26">
        <v>3566.7000000000003</v>
      </c>
      <c r="AE216" s="26">
        <v>3716.7000000000003</v>
      </c>
      <c r="AF216" s="26">
        <v>3716.7000000000003</v>
      </c>
      <c r="AI216" s="4"/>
      <c r="AT216" s="4"/>
    </row>
    <row r="217" spans="2:46">
      <c r="D217" t="s">
        <v>71</v>
      </c>
      <c r="E217" s="26">
        <v>0</v>
      </c>
      <c r="F217" s="26">
        <v>219.4</v>
      </c>
      <c r="G217" s="26">
        <v>244.4</v>
      </c>
      <c r="H217" s="26">
        <v>244.4</v>
      </c>
      <c r="I217" s="26">
        <v>296.39999999999998</v>
      </c>
      <c r="J217" s="26">
        <v>388.4</v>
      </c>
      <c r="K217" s="26">
        <v>533.4</v>
      </c>
      <c r="L217" s="26">
        <v>719.4</v>
      </c>
      <c r="M217" s="26">
        <v>819.4</v>
      </c>
      <c r="N217" s="26">
        <v>819.4</v>
      </c>
      <c r="O217" s="26">
        <v>854.4</v>
      </c>
      <c r="P217" s="26">
        <v>854.4</v>
      </c>
      <c r="Q217" s="26">
        <v>854.4</v>
      </c>
      <c r="R217" s="26">
        <v>854.4</v>
      </c>
      <c r="S217" s="26">
        <v>854.4</v>
      </c>
      <c r="T217" s="26">
        <v>854.4</v>
      </c>
      <c r="U217" s="26">
        <v>854.4</v>
      </c>
      <c r="V217" s="26">
        <v>904.4</v>
      </c>
      <c r="W217" s="26">
        <v>904.4</v>
      </c>
      <c r="X217" s="26">
        <v>1004.4</v>
      </c>
      <c r="Y217" s="26">
        <v>1004.4</v>
      </c>
      <c r="Z217" s="26">
        <v>1104.4000000000001</v>
      </c>
      <c r="AA217" s="26">
        <v>1204.4000000000001</v>
      </c>
      <c r="AB217" s="26">
        <v>1204.4000000000001</v>
      </c>
      <c r="AC217" s="26">
        <v>1204.4000000000001</v>
      </c>
      <c r="AD217" s="26">
        <v>1204.4000000000001</v>
      </c>
      <c r="AE217" s="26">
        <v>1204.4000000000001</v>
      </c>
      <c r="AF217" s="26">
        <v>1204.4000000000001</v>
      </c>
      <c r="AI217" s="4"/>
      <c r="AT217" s="4"/>
    </row>
    <row r="218" spans="2:46">
      <c r="D218" t="s">
        <v>95</v>
      </c>
      <c r="E218" s="26">
        <v>0</v>
      </c>
      <c r="F218" s="26">
        <v>46</v>
      </c>
      <c r="G218" s="26">
        <v>342</v>
      </c>
      <c r="H218" s="26">
        <v>804</v>
      </c>
      <c r="I218" s="26">
        <v>1154</v>
      </c>
      <c r="J218" s="26">
        <v>1274</v>
      </c>
      <c r="K218" s="26">
        <v>1424</v>
      </c>
      <c r="L218" s="26">
        <v>1424</v>
      </c>
      <c r="M218" s="26">
        <v>1424</v>
      </c>
      <c r="N218" s="26">
        <v>1674</v>
      </c>
      <c r="O218" s="26">
        <v>1674</v>
      </c>
      <c r="P218" s="26">
        <v>1844</v>
      </c>
      <c r="Q218" s="26">
        <v>1844</v>
      </c>
      <c r="R218" s="26">
        <v>2103</v>
      </c>
      <c r="S218" s="26">
        <v>2103</v>
      </c>
      <c r="T218" s="26">
        <v>2453</v>
      </c>
      <c r="U218" s="26">
        <v>2453</v>
      </c>
      <c r="V218" s="26">
        <v>2453</v>
      </c>
      <c r="W218" s="26">
        <v>2453</v>
      </c>
      <c r="X218" s="26">
        <v>2453</v>
      </c>
      <c r="Y218" s="26">
        <v>2453</v>
      </c>
      <c r="Z218" s="26">
        <v>2453</v>
      </c>
      <c r="AA218" s="26">
        <v>2600</v>
      </c>
      <c r="AB218" s="26">
        <v>2600</v>
      </c>
      <c r="AC218" s="26">
        <v>2850</v>
      </c>
      <c r="AD218" s="26">
        <v>2850</v>
      </c>
      <c r="AE218" s="26">
        <v>3276</v>
      </c>
      <c r="AF218" s="26">
        <v>3376</v>
      </c>
      <c r="AI218" s="4"/>
      <c r="AT218" s="4"/>
    </row>
    <row r="219" spans="2:46">
      <c r="D219" t="s">
        <v>72</v>
      </c>
      <c r="E219" s="26">
        <v>0</v>
      </c>
      <c r="F219" s="26">
        <v>0</v>
      </c>
      <c r="G219" s="26">
        <v>0</v>
      </c>
      <c r="H219" s="26">
        <v>0</v>
      </c>
      <c r="I219" s="26">
        <v>0</v>
      </c>
      <c r="J219" s="26">
        <v>0</v>
      </c>
      <c r="K219" s="26">
        <v>35</v>
      </c>
      <c r="L219" s="26">
        <v>35</v>
      </c>
      <c r="M219" s="26">
        <v>35</v>
      </c>
      <c r="N219" s="26">
        <v>35</v>
      </c>
      <c r="O219" s="26">
        <v>35</v>
      </c>
      <c r="P219" s="26">
        <v>35</v>
      </c>
      <c r="Q219" s="26">
        <v>35</v>
      </c>
      <c r="R219" s="26">
        <v>35</v>
      </c>
      <c r="S219" s="26">
        <v>155</v>
      </c>
      <c r="T219" s="26">
        <v>155</v>
      </c>
      <c r="U219" s="26">
        <v>155</v>
      </c>
      <c r="V219" s="26">
        <v>225.5</v>
      </c>
      <c r="W219" s="26">
        <v>225.5</v>
      </c>
      <c r="X219" s="26">
        <v>225.5</v>
      </c>
      <c r="Y219" s="26">
        <v>225.5</v>
      </c>
      <c r="Z219" s="26">
        <v>225.5</v>
      </c>
      <c r="AA219" s="26">
        <v>225.5</v>
      </c>
      <c r="AB219" s="26">
        <v>225.5</v>
      </c>
      <c r="AC219" s="26">
        <v>225.5</v>
      </c>
      <c r="AD219" s="26">
        <v>269.5</v>
      </c>
      <c r="AE219" s="26">
        <v>269.5</v>
      </c>
      <c r="AF219" s="26">
        <v>269.5</v>
      </c>
      <c r="AI219" s="4"/>
      <c r="AT219" s="4"/>
    </row>
    <row r="220" spans="2:46">
      <c r="D220" t="s">
        <v>218</v>
      </c>
      <c r="E220" s="26">
        <f>SUM(E216:E219)</f>
        <v>43</v>
      </c>
      <c r="F220" s="26">
        <f t="shared" ref="F220" si="200">SUM(F216:F219)</f>
        <v>484.4</v>
      </c>
      <c r="G220" s="26">
        <f t="shared" ref="G220" si="201">SUM(G216:G219)</f>
        <v>805.4</v>
      </c>
      <c r="H220" s="26">
        <f t="shared" ref="H220" si="202">SUM(H216:H219)</f>
        <v>1432.4</v>
      </c>
      <c r="I220" s="26">
        <f t="shared" ref="I220" si="203">SUM(I216:I219)</f>
        <v>2271.4</v>
      </c>
      <c r="J220" s="26">
        <f t="shared" ref="J220" si="204">SUM(J216:J219)</f>
        <v>2693.4</v>
      </c>
      <c r="K220" s="26">
        <f t="shared" ref="K220" si="205">SUM(K216:K219)</f>
        <v>3094.7</v>
      </c>
      <c r="L220" s="26">
        <f t="shared" ref="L220" si="206">SUM(L216:L219)</f>
        <v>3280.7</v>
      </c>
      <c r="M220" s="26">
        <f t="shared" ref="M220" si="207">SUM(M216:M219)</f>
        <v>3380.7</v>
      </c>
      <c r="N220" s="26">
        <f t="shared" ref="N220" si="208">SUM(N216:N219)</f>
        <v>4006.7</v>
      </c>
      <c r="O220" s="26">
        <f t="shared" ref="O220" si="209">SUM(O216:O219)</f>
        <v>4451.7</v>
      </c>
      <c r="P220" s="26">
        <f t="shared" ref="P220" si="210">SUM(P216:P219)</f>
        <v>4771.7</v>
      </c>
      <c r="Q220" s="26">
        <f t="shared" ref="Q220" si="211">SUM(Q216:Q219)</f>
        <v>4979.7000000000007</v>
      </c>
      <c r="R220" s="26">
        <f t="shared" ref="R220" si="212">SUM(R216:R219)</f>
        <v>5398.7000000000007</v>
      </c>
      <c r="S220" s="26">
        <f t="shared" ref="S220" si="213">SUM(S216:S219)</f>
        <v>5648.7000000000007</v>
      </c>
      <c r="T220" s="26">
        <f t="shared" ref="T220" si="214">SUM(T216:T219)</f>
        <v>6047.1</v>
      </c>
      <c r="U220" s="26">
        <f t="shared" ref="U220" si="215">SUM(U216:U219)</f>
        <v>6177.1</v>
      </c>
      <c r="V220" s="26">
        <f t="shared" ref="V220" si="216">SUM(V216:V219)</f>
        <v>6397.6</v>
      </c>
      <c r="W220" s="26">
        <f t="shared" ref="W220" si="217">SUM(W216:W219)</f>
        <v>6547.6</v>
      </c>
      <c r="X220" s="26">
        <f t="shared" ref="X220" si="218">SUM(X216:X219)</f>
        <v>6647.6</v>
      </c>
      <c r="Y220" s="26">
        <f t="shared" ref="Y220" si="219">SUM(Y216:Y219)</f>
        <v>6772.6</v>
      </c>
      <c r="Z220" s="26">
        <f t="shared" ref="Z220" si="220">SUM(Z216:Z219)</f>
        <v>6872.6</v>
      </c>
      <c r="AA220" s="26">
        <f t="shared" ref="AA220" si="221">SUM(AA216:AA219)</f>
        <v>7269.6</v>
      </c>
      <c r="AB220" s="26">
        <f t="shared" ref="AB220" si="222">SUM(AB216:AB219)</f>
        <v>7269.6</v>
      </c>
      <c r="AC220" s="26">
        <f t="shared" ref="AC220" si="223">SUM(AC216:AC219)</f>
        <v>7696.6</v>
      </c>
      <c r="AD220" s="26">
        <f t="shared" ref="AD220" si="224">SUM(AD216:AD219)</f>
        <v>7890.6</v>
      </c>
      <c r="AE220" s="26">
        <f t="shared" ref="AE220" si="225">SUM(AE216:AE219)</f>
        <v>8466.6</v>
      </c>
      <c r="AF220" s="26">
        <f t="shared" ref="AF220" si="226">SUM(AF216:AF219)</f>
        <v>8566.6</v>
      </c>
      <c r="AI220" s="4"/>
      <c r="AT220" s="4"/>
    </row>
    <row r="221" spans="2:46">
      <c r="D221" s="4"/>
      <c r="AI221" s="4"/>
      <c r="AT221" s="4"/>
    </row>
    <row r="222" spans="2:46">
      <c r="B222" s="71" t="s">
        <v>241</v>
      </c>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I222" s="4"/>
      <c r="AT222" s="4"/>
    </row>
    <row r="223" spans="2:46">
      <c r="D223" s="4"/>
      <c r="AI223" s="4"/>
      <c r="AT223" s="4"/>
    </row>
    <row r="224" spans="2:46">
      <c r="D224" t="s">
        <v>242</v>
      </c>
      <c r="E224" s="26">
        <v>418.8632216593067</v>
      </c>
      <c r="F224" s="26">
        <v>4552.6682026695025</v>
      </c>
      <c r="G224" s="26">
        <v>4102.6124110112942</v>
      </c>
      <c r="H224" s="26">
        <v>4064.7993578329679</v>
      </c>
      <c r="I224" s="26">
        <v>3665.366644855214</v>
      </c>
      <c r="J224" s="26">
        <v>3261.1248939765819</v>
      </c>
      <c r="K224" s="26">
        <v>3199.5315028824534</v>
      </c>
      <c r="L224" s="26">
        <v>3121.1834768731719</v>
      </c>
      <c r="M224" s="26">
        <v>2817.1452409772983</v>
      </c>
      <c r="N224" s="26">
        <v>2739.1195758262434</v>
      </c>
      <c r="O224" s="26">
        <v>2603.3417180002889</v>
      </c>
      <c r="P224" s="26">
        <v>2546.5465160527642</v>
      </c>
      <c r="Q224" s="26">
        <v>2514.2204789714906</v>
      </c>
      <c r="R224" s="26">
        <v>2447.8984914372545</v>
      </c>
      <c r="S224" s="26">
        <v>2505.365133910238</v>
      </c>
      <c r="T224" s="26">
        <v>2537.9262738117845</v>
      </c>
      <c r="U224" s="26">
        <v>2546.4399795046188</v>
      </c>
      <c r="V224" s="26">
        <v>2570.087820260947</v>
      </c>
      <c r="W224" s="26">
        <v>2464.5920862370222</v>
      </c>
      <c r="X224" s="26">
        <v>2583.5775319893464</v>
      </c>
      <c r="Y224" s="26">
        <v>2552.2657175446939</v>
      </c>
      <c r="Z224" s="26">
        <v>2510.971844359412</v>
      </c>
      <c r="AA224" s="26">
        <v>2507.9248958053413</v>
      </c>
      <c r="AB224" s="26">
        <v>2507.6066475599055</v>
      </c>
      <c r="AC224" s="26">
        <v>2540.845472347095</v>
      </c>
      <c r="AD224" s="26">
        <v>2522.999873202627</v>
      </c>
      <c r="AE224" s="26">
        <v>2578.0554710694846</v>
      </c>
      <c r="AF224" s="26">
        <v>2572.9405779546114</v>
      </c>
      <c r="AI224" s="4"/>
      <c r="AT224" s="4"/>
    </row>
    <row r="225" spans="1:46">
      <c r="D225" t="s">
        <v>243</v>
      </c>
      <c r="E225" s="28">
        <f>1000*E224/E208</f>
        <v>119.43655298143301</v>
      </c>
      <c r="F225" s="28">
        <f t="shared" ref="F225" si="227">1000*F224/F208</f>
        <v>103.0713750099297</v>
      </c>
      <c r="G225" s="28">
        <f t="shared" ref="G225" si="228">1000*G224/G208</f>
        <v>90.933866839676483</v>
      </c>
      <c r="H225" s="28">
        <f t="shared" ref="H225" si="229">1000*H224/H208</f>
        <v>87.596721281100315</v>
      </c>
      <c r="I225" s="28">
        <f t="shared" ref="I225" si="230">1000*I224/I208</f>
        <v>76.715259167834375</v>
      </c>
      <c r="J225" s="28">
        <f t="shared" ref="J225" si="231">1000*J224/J208</f>
        <v>66.465479645103301</v>
      </c>
      <c r="K225" s="28">
        <f t="shared" ref="K225" si="232">1000*K224/K208</f>
        <v>63.13602501433666</v>
      </c>
      <c r="L225" s="28">
        <f t="shared" ref="L225" si="233">1000*L224/L208</f>
        <v>59.972056450045983</v>
      </c>
      <c r="M225" s="28">
        <f t="shared" ref="M225" si="234">1000*M224/M208</f>
        <v>53.609617225643483</v>
      </c>
      <c r="N225" s="28">
        <f t="shared" ref="N225" si="235">1000*N224/N208</f>
        <v>51.144453762948622</v>
      </c>
      <c r="O225" s="28">
        <f t="shared" ref="O225" si="236">1000*O224/O208</f>
        <v>47.961262587559588</v>
      </c>
      <c r="P225" s="28">
        <f t="shared" ref="P225" si="237">1000*P224/P208</f>
        <v>46.180717272532284</v>
      </c>
      <c r="Q225" s="28">
        <f t="shared" ref="Q225" si="238">1000*Q224/Q208</f>
        <v>44.907288097233042</v>
      </c>
      <c r="R225" s="28">
        <f t="shared" ref="R225" si="239">1000*R224/R208</f>
        <v>42.950655128493196</v>
      </c>
      <c r="S225" s="28">
        <f t="shared" ref="S225" si="240">1000*S224/S208</f>
        <v>43.458992674557265</v>
      </c>
      <c r="T225" s="28">
        <f t="shared" ref="T225" si="241">1000*T224/T208</f>
        <v>43.40497943130881</v>
      </c>
      <c r="U225" s="28">
        <f t="shared" ref="U225" si="242">1000*U224/U208</f>
        <v>42.968191870750019</v>
      </c>
      <c r="V225" s="28">
        <f t="shared" ref="V225" si="243">1000*V224/V208</f>
        <v>42.760331476189059</v>
      </c>
      <c r="W225" s="28">
        <f t="shared" ref="W225" si="244">1000*W224/W208</f>
        <v>40.861598237768689</v>
      </c>
      <c r="X225" s="28">
        <f t="shared" ref="X225" si="245">1000*X224/X208</f>
        <v>42.359208084444738</v>
      </c>
      <c r="Y225" s="28">
        <f t="shared" ref="Y225" si="246">1000*Y224/Y208</f>
        <v>41.340224816346812</v>
      </c>
      <c r="Z225" s="28">
        <f t="shared" ref="Z225" si="247">1000*Z224/Z208</f>
        <v>40.088928149168034</v>
      </c>
      <c r="AA225" s="28">
        <f t="shared" ref="AA225" si="248">1000*AA224/AA208</f>
        <v>39.661931277382422</v>
      </c>
      <c r="AB225" s="28">
        <f t="shared" ref="AB225" si="249">1000*AB224/AB208</f>
        <v>39.196641126817227</v>
      </c>
      <c r="AC225" s="28">
        <f t="shared" ref="AC225" si="250">1000*AC224/AC208</f>
        <v>39.273159058908476</v>
      </c>
      <c r="AD225" s="28">
        <f t="shared" ref="AD225" si="251">1000*AD224/AD208</f>
        <v>38.412500906758929</v>
      </c>
      <c r="AE225" s="28">
        <f t="shared" ref="AE225" si="252">1000*AE224/AE208</f>
        <v>38.893698074482444</v>
      </c>
      <c r="AF225" s="28">
        <f t="shared" ref="AF225" si="253">1000*AF224/AF208</f>
        <v>38.373620573205812</v>
      </c>
      <c r="AI225" s="4"/>
      <c r="AT225" s="4"/>
    </row>
    <row r="226" spans="1:46">
      <c r="D226" s="4"/>
      <c r="AI226" s="4"/>
      <c r="AT226" s="4"/>
    </row>
    <row r="227" spans="1:46">
      <c r="B227" s="66" t="s">
        <v>244</v>
      </c>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I227" s="4"/>
      <c r="AT227" s="4"/>
    </row>
    <row r="228" spans="1:46">
      <c r="D228" s="4"/>
      <c r="AI228" s="4"/>
      <c r="AT228" s="4"/>
    </row>
    <row r="229" spans="1:46">
      <c r="C229" t="s">
        <v>245</v>
      </c>
      <c r="D229" s="4"/>
      <c r="AI229" s="4"/>
      <c r="AT229" s="4"/>
    </row>
    <row r="230" spans="1:46">
      <c r="D230" t="s">
        <v>246</v>
      </c>
      <c r="E230" s="125">
        <v>98.57</v>
      </c>
      <c r="F230" s="125">
        <v>96.87</v>
      </c>
      <c r="G230" s="125">
        <v>97.346000000000004</v>
      </c>
      <c r="H230" s="125">
        <v>98.24199999999999</v>
      </c>
      <c r="I230" s="125">
        <v>83.546000000000006</v>
      </c>
      <c r="J230" s="125">
        <v>78.790000000000006</v>
      </c>
      <c r="K230" s="125">
        <v>83.634</v>
      </c>
      <c r="L230" s="125">
        <v>83.81</v>
      </c>
      <c r="M230" s="125">
        <v>73.915999999999997</v>
      </c>
      <c r="N230" s="125">
        <v>80.75200000000001</v>
      </c>
      <c r="O230" s="125">
        <v>75.674000000000007</v>
      </c>
      <c r="P230" s="125">
        <v>75.331999999999994</v>
      </c>
      <c r="Q230" s="125">
        <v>77.292000000000002</v>
      </c>
      <c r="R230" s="125">
        <v>72.774000000000001</v>
      </c>
      <c r="S230" s="125">
        <v>74.695999999999998</v>
      </c>
      <c r="T230" s="125">
        <v>76.551999999999992</v>
      </c>
      <c r="U230" s="125">
        <v>78.496000000000009</v>
      </c>
      <c r="V230" s="125">
        <v>80.13</v>
      </c>
      <c r="W230" s="125">
        <v>74.577999999999989</v>
      </c>
      <c r="X230" s="125">
        <v>81.418000000000006</v>
      </c>
      <c r="Y230" s="125">
        <v>81.891999999999996</v>
      </c>
      <c r="Z230" s="125">
        <v>79.828000000000003</v>
      </c>
      <c r="AA230" s="125">
        <v>80.653999999999996</v>
      </c>
      <c r="AB230" s="125">
        <v>84.426000000000002</v>
      </c>
      <c r="AC230" s="125">
        <v>85.49</v>
      </c>
      <c r="AD230" s="125">
        <v>85.998000000000005</v>
      </c>
      <c r="AE230" s="125">
        <v>89.542000000000002</v>
      </c>
      <c r="AF230" s="125">
        <v>92.875</v>
      </c>
      <c r="AI230" s="4"/>
      <c r="AT230" s="4"/>
    </row>
    <row r="231" spans="1:46">
      <c r="D231" t="s">
        <v>247</v>
      </c>
      <c r="E231" s="125">
        <v>134.27000000000001</v>
      </c>
      <c r="F231" s="125">
        <v>114.31</v>
      </c>
      <c r="G231" s="125">
        <v>123.47</v>
      </c>
      <c r="H231" s="125">
        <v>124.49</v>
      </c>
      <c r="I231" s="125">
        <v>112.04</v>
      </c>
      <c r="J231" s="125">
        <v>100.91</v>
      </c>
      <c r="K231" s="125">
        <v>110.49</v>
      </c>
      <c r="L231" s="125">
        <v>109.42</v>
      </c>
      <c r="M231" s="125">
        <v>100.59</v>
      </c>
      <c r="N231" s="125">
        <v>110.35</v>
      </c>
      <c r="O231" s="125">
        <v>108.49</v>
      </c>
      <c r="P231" s="125">
        <v>107.79</v>
      </c>
      <c r="Q231" s="125">
        <v>109.36</v>
      </c>
      <c r="R231" s="125">
        <v>106.16</v>
      </c>
      <c r="S231" s="125">
        <v>107.82</v>
      </c>
      <c r="T231" s="125">
        <v>108.66</v>
      </c>
      <c r="U231" s="125">
        <v>111.96</v>
      </c>
      <c r="V231" s="125">
        <v>113.89</v>
      </c>
      <c r="W231" s="125">
        <v>108.83</v>
      </c>
      <c r="X231" s="125">
        <v>117.89</v>
      </c>
      <c r="Y231" s="125">
        <v>117.81</v>
      </c>
      <c r="Z231" s="125">
        <v>118.3</v>
      </c>
      <c r="AA231" s="125">
        <v>119.03</v>
      </c>
      <c r="AB231" s="125">
        <v>122.24</v>
      </c>
      <c r="AC231" s="125">
        <v>126.94</v>
      </c>
      <c r="AD231" s="125">
        <v>127.49</v>
      </c>
      <c r="AE231" s="125">
        <v>133.30000000000001</v>
      </c>
      <c r="AF231" s="125">
        <v>137.5</v>
      </c>
      <c r="AI231" s="4"/>
      <c r="AT231" s="4"/>
    </row>
    <row r="232" spans="1:46">
      <c r="D232" t="s">
        <v>248</v>
      </c>
      <c r="E232" s="125">
        <v>148.76</v>
      </c>
      <c r="F232" s="125">
        <v>132.58000000000001</v>
      </c>
      <c r="G232" s="125">
        <v>141.72</v>
      </c>
      <c r="H232" s="125">
        <v>142.72</v>
      </c>
      <c r="I232" s="125">
        <v>130.43</v>
      </c>
      <c r="J232" s="125">
        <v>119.17</v>
      </c>
      <c r="K232" s="125">
        <v>127.16</v>
      </c>
      <c r="L232" s="125">
        <v>127.64</v>
      </c>
      <c r="M232" s="125">
        <v>116.83</v>
      </c>
      <c r="N232" s="125">
        <v>126.62</v>
      </c>
      <c r="O232" s="125">
        <v>124.06</v>
      </c>
      <c r="P232" s="125">
        <v>126.8</v>
      </c>
      <c r="Q232" s="125">
        <v>125.57</v>
      </c>
      <c r="R232" s="125">
        <v>122.98</v>
      </c>
      <c r="S232" s="125">
        <v>129.03</v>
      </c>
      <c r="T232" s="125">
        <v>132.25</v>
      </c>
      <c r="U232" s="125">
        <v>135.72</v>
      </c>
      <c r="V232" s="125">
        <v>135.65</v>
      </c>
      <c r="W232" s="125">
        <v>132.05000000000001</v>
      </c>
      <c r="X232" s="125">
        <v>140.11000000000001</v>
      </c>
      <c r="Y232" s="125">
        <v>141.97999999999999</v>
      </c>
      <c r="Z232" s="125">
        <v>143.66999999999999</v>
      </c>
      <c r="AA232" s="125">
        <v>145.94999999999999</v>
      </c>
      <c r="AB232" s="125">
        <v>149.07</v>
      </c>
      <c r="AC232" s="125">
        <v>153.61000000000001</v>
      </c>
      <c r="AD232" s="125">
        <v>154.27000000000001</v>
      </c>
      <c r="AE232" s="125">
        <v>158.94999999999999</v>
      </c>
      <c r="AF232" s="125">
        <v>164.86</v>
      </c>
      <c r="AI232" s="4"/>
      <c r="AT232" s="4"/>
    </row>
    <row r="233" spans="1:46">
      <c r="D233" t="s">
        <v>249</v>
      </c>
      <c r="E233" s="125">
        <v>164.17</v>
      </c>
      <c r="F233" s="125">
        <v>149.56</v>
      </c>
      <c r="G233" s="125">
        <v>160.72</v>
      </c>
      <c r="H233" s="125">
        <v>160.51</v>
      </c>
      <c r="I233" s="125">
        <v>147.47</v>
      </c>
      <c r="J233" s="125">
        <v>136.05000000000001</v>
      </c>
      <c r="K233" s="125">
        <v>143.38999999999999</v>
      </c>
      <c r="L233" s="125">
        <v>145.5</v>
      </c>
      <c r="M233" s="125">
        <v>138.49</v>
      </c>
      <c r="N233" s="125">
        <v>152.05000000000001</v>
      </c>
      <c r="O233" s="125">
        <v>149.80000000000001</v>
      </c>
      <c r="P233" s="125">
        <v>153.5</v>
      </c>
      <c r="Q233" s="125">
        <v>150.85</v>
      </c>
      <c r="R233" s="125">
        <v>149.65</v>
      </c>
      <c r="S233" s="125">
        <v>155.21</v>
      </c>
      <c r="T233" s="125">
        <v>158.15</v>
      </c>
      <c r="U233" s="125">
        <v>157.54</v>
      </c>
      <c r="V233" s="125">
        <v>161.65</v>
      </c>
      <c r="W233" s="125">
        <v>159.16</v>
      </c>
      <c r="X233" s="125">
        <v>167.62</v>
      </c>
      <c r="Y233" s="125">
        <v>170.84</v>
      </c>
      <c r="Z233" s="125">
        <v>173.5</v>
      </c>
      <c r="AA233" s="125">
        <v>175</v>
      </c>
      <c r="AB233" s="125">
        <v>177.37</v>
      </c>
      <c r="AC233" s="125">
        <v>184.19</v>
      </c>
      <c r="AD233" s="125">
        <v>189.13</v>
      </c>
      <c r="AE233" s="125">
        <v>194.65</v>
      </c>
      <c r="AF233" s="125">
        <v>198.18</v>
      </c>
      <c r="AI233" s="4"/>
      <c r="AT233" s="4"/>
    </row>
    <row r="234" spans="1:46">
      <c r="D234" t="s">
        <v>250</v>
      </c>
      <c r="E234" s="125">
        <v>183.422</v>
      </c>
      <c r="F234" s="125">
        <v>183.25199999999992</v>
      </c>
      <c r="G234" s="125">
        <v>202.28799999999998</v>
      </c>
      <c r="H234" s="125">
        <v>201.21799999999996</v>
      </c>
      <c r="I234" s="125">
        <v>187.76399999999998</v>
      </c>
      <c r="J234" s="125">
        <v>167.36199999999999</v>
      </c>
      <c r="K234" s="125">
        <v>175.49799999999999</v>
      </c>
      <c r="L234" s="125">
        <v>177.124</v>
      </c>
      <c r="M234" s="125">
        <v>172.88399999999999</v>
      </c>
      <c r="N234" s="125">
        <v>188.91999999999993</v>
      </c>
      <c r="O234" s="125">
        <v>187.08199999999991</v>
      </c>
      <c r="P234" s="125">
        <v>186.72799999999992</v>
      </c>
      <c r="Q234" s="125">
        <v>184.35599999999994</v>
      </c>
      <c r="R234" s="125">
        <v>184.52799999999996</v>
      </c>
      <c r="S234" s="125">
        <v>188.80799999999999</v>
      </c>
      <c r="T234" s="125">
        <v>198.20999999999998</v>
      </c>
      <c r="U234" s="125">
        <v>198.21399999999997</v>
      </c>
      <c r="V234" s="125">
        <v>200.50999999999996</v>
      </c>
      <c r="W234" s="125">
        <v>196.27199999999999</v>
      </c>
      <c r="X234" s="125">
        <v>206.108</v>
      </c>
      <c r="Y234" s="125">
        <v>211.136</v>
      </c>
      <c r="Z234" s="125">
        <v>221.50199999999995</v>
      </c>
      <c r="AA234" s="125">
        <v>225.2639999999999</v>
      </c>
      <c r="AB234" s="125">
        <v>223.79799999999997</v>
      </c>
      <c r="AC234" s="125">
        <v>242.61199999999988</v>
      </c>
      <c r="AD234" s="125">
        <v>240.60599999999994</v>
      </c>
      <c r="AE234" s="125">
        <v>252.7459999999999</v>
      </c>
      <c r="AF234" s="125">
        <v>259.375</v>
      </c>
      <c r="AI234" s="4"/>
      <c r="AT234" s="4"/>
    </row>
    <row r="235" spans="1:46">
      <c r="D235" s="4"/>
      <c r="AI235" s="4"/>
      <c r="AT235" s="4"/>
    </row>
    <row r="236" spans="1:46">
      <c r="D236" s="4"/>
      <c r="AI236" s="4"/>
      <c r="AT236" s="4"/>
    </row>
    <row r="237" spans="1:46">
      <c r="D237" s="4"/>
      <c r="AI237" s="4"/>
      <c r="AT237" s="4"/>
    </row>
    <row r="238" spans="1:46" ht="18.75">
      <c r="A238" s="128" t="s">
        <v>31</v>
      </c>
      <c r="B238" s="126"/>
      <c r="C238" s="126"/>
      <c r="D238" s="127"/>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I238" s="4"/>
      <c r="AT238" s="4"/>
    </row>
    <row r="239" spans="1:46">
      <c r="D239" s="4"/>
      <c r="AI239" s="4"/>
      <c r="AT239" s="4"/>
    </row>
    <row r="240" spans="1:46">
      <c r="B240" s="70" t="s">
        <v>228</v>
      </c>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c r="AB240" s="69"/>
      <c r="AC240" s="69"/>
      <c r="AD240" s="69"/>
      <c r="AE240" s="69"/>
      <c r="AF240" s="69"/>
      <c r="AI240" s="4"/>
      <c r="AT240" s="4"/>
    </row>
    <row r="241" spans="3:46">
      <c r="D241" s="4"/>
      <c r="AI241" s="4"/>
      <c r="AT241" s="4"/>
    </row>
    <row r="242" spans="3:46">
      <c r="C242" t="s">
        <v>229</v>
      </c>
      <c r="D242" s="4"/>
      <c r="AI242" s="4"/>
      <c r="AT242" s="4"/>
    </row>
    <row r="243" spans="3:46">
      <c r="D243" t="s">
        <v>230</v>
      </c>
      <c r="E243" s="26">
        <v>49.117476881720421</v>
      </c>
      <c r="F243" s="26">
        <v>4190.9309516129042</v>
      </c>
      <c r="G243" s="26">
        <v>1778.4526049462363</v>
      </c>
      <c r="H243" s="26">
        <v>1941.3236505376337</v>
      </c>
      <c r="I243" s="26">
        <v>2092.7631130107525</v>
      </c>
      <c r="J243" s="26">
        <v>1832.7992096774185</v>
      </c>
      <c r="K243" s="26">
        <v>1539.4789323655921</v>
      </c>
      <c r="L243" s="26">
        <v>1439.7148569892477</v>
      </c>
      <c r="M243" s="26">
        <v>1234.9555032258065</v>
      </c>
      <c r="N243" s="26">
        <v>585.3173827956989</v>
      </c>
      <c r="O243" s="26">
        <v>531.03529731182823</v>
      </c>
      <c r="P243" s="26">
        <v>524.37354752688179</v>
      </c>
      <c r="Q243" s="26">
        <v>498.44306258064512</v>
      </c>
      <c r="R243" s="26">
        <v>468.67946709677432</v>
      </c>
      <c r="S243" s="26">
        <v>0</v>
      </c>
      <c r="T243" s="26">
        <v>0</v>
      </c>
      <c r="U243" s="26">
        <v>0</v>
      </c>
      <c r="V243" s="26">
        <v>0</v>
      </c>
      <c r="W243" s="26">
        <v>0</v>
      </c>
      <c r="X243" s="26">
        <v>0</v>
      </c>
      <c r="Y243" s="26">
        <v>0</v>
      </c>
      <c r="Z243" s="26">
        <v>0</v>
      </c>
      <c r="AA243" s="26">
        <v>0</v>
      </c>
      <c r="AB243" s="26">
        <v>0</v>
      </c>
      <c r="AC243" s="26">
        <v>0</v>
      </c>
      <c r="AD243" s="26">
        <v>0</v>
      </c>
      <c r="AE243" s="26">
        <v>0</v>
      </c>
      <c r="AF243" s="26">
        <v>0</v>
      </c>
      <c r="AI243" s="4"/>
      <c r="AT243" s="4"/>
    </row>
    <row r="244" spans="3:46">
      <c r="D244" t="s">
        <v>231</v>
      </c>
      <c r="E244" s="26">
        <v>222.55508408602157</v>
      </c>
      <c r="F244" s="26">
        <v>834.60406591397862</v>
      </c>
      <c r="G244" s="26">
        <v>111.0946132258065</v>
      </c>
      <c r="H244" s="26">
        <v>164.49126129032257</v>
      </c>
      <c r="I244" s="26">
        <v>297.11323451612907</v>
      </c>
      <c r="J244" s="26">
        <v>308.20192387096768</v>
      </c>
      <c r="K244" s="26">
        <v>351.11350419354841</v>
      </c>
      <c r="L244" s="26">
        <v>330.55169677419354</v>
      </c>
      <c r="M244" s="26">
        <v>262.14714827956976</v>
      </c>
      <c r="N244" s="26">
        <v>318.0889732258064</v>
      </c>
      <c r="O244" s="26">
        <v>227.87889440860209</v>
      </c>
      <c r="P244" s="26">
        <v>200.88433193548389</v>
      </c>
      <c r="Q244" s="26">
        <v>182.79454827956991</v>
      </c>
      <c r="R244" s="26">
        <v>164.83039655913981</v>
      </c>
      <c r="S244" s="26">
        <v>257.69732784946245</v>
      </c>
      <c r="T244" s="26">
        <v>298.01331537634405</v>
      </c>
      <c r="U244" s="26">
        <v>287.03899892473112</v>
      </c>
      <c r="V244" s="26">
        <v>276.55191548387097</v>
      </c>
      <c r="W244" s="26">
        <v>232.40348967741929</v>
      </c>
      <c r="X244" s="26">
        <v>227.52685580645152</v>
      </c>
      <c r="Y244" s="26">
        <v>255.74612978494633</v>
      </c>
      <c r="Z244" s="26">
        <v>227.81029376344082</v>
      </c>
      <c r="AA244" s="26">
        <v>243.19573333333341</v>
      </c>
      <c r="AB244" s="26">
        <v>257.56723010752688</v>
      </c>
      <c r="AC244" s="26">
        <v>277.03856881720418</v>
      </c>
      <c r="AD244" s="26">
        <v>286.75694193548389</v>
      </c>
      <c r="AE244" s="26">
        <v>308.97715064516132</v>
      </c>
      <c r="AF244" s="26">
        <v>339.6392983870968</v>
      </c>
      <c r="AI244" s="4"/>
      <c r="AT244" s="4"/>
    </row>
    <row r="245" spans="3:46">
      <c r="D245" t="s">
        <v>68</v>
      </c>
      <c r="E245" s="26">
        <v>319.60954494623655</v>
      </c>
      <c r="F245" s="26">
        <v>4098.2434901075276</v>
      </c>
      <c r="G245" s="26">
        <v>4507.9454126881728</v>
      </c>
      <c r="H245" s="26">
        <v>4544.8288998924745</v>
      </c>
      <c r="I245" s="26">
        <v>4546.7937631182804</v>
      </c>
      <c r="J245" s="26">
        <v>4612.9238053763447</v>
      </c>
      <c r="K245" s="26">
        <v>4869.3487104301075</v>
      </c>
      <c r="L245" s="26">
        <v>5190.4241291397857</v>
      </c>
      <c r="M245" s="26">
        <v>5958.0852493548382</v>
      </c>
      <c r="N245" s="26">
        <v>7436.4618064516144</v>
      </c>
      <c r="O245" s="26">
        <v>7812.0933907526887</v>
      </c>
      <c r="P245" s="26">
        <v>8118.6748148387114</v>
      </c>
      <c r="Q245" s="26">
        <v>9162.9169882795704</v>
      </c>
      <c r="R245" s="26">
        <v>9413.0756096774203</v>
      </c>
      <c r="S245" s="26">
        <v>9820.8051551612916</v>
      </c>
      <c r="T245" s="26">
        <v>10270.793076989246</v>
      </c>
      <c r="U245" s="26">
        <v>11080.695948279566</v>
      </c>
      <c r="V245" s="26">
        <v>11631.51559935484</v>
      </c>
      <c r="W245" s="26">
        <v>11600.724786989245</v>
      </c>
      <c r="X245" s="26">
        <v>12054.989714086023</v>
      </c>
      <c r="Y245" s="26">
        <v>12560.660459354836</v>
      </c>
      <c r="Z245" s="26">
        <v>13352.399809784945</v>
      </c>
      <c r="AA245" s="26">
        <v>13869.037819999998</v>
      </c>
      <c r="AB245" s="26">
        <v>14454.104555161288</v>
      </c>
      <c r="AC245" s="26">
        <v>14922.934049569891</v>
      </c>
      <c r="AD245" s="26">
        <v>15241.510485913977</v>
      </c>
      <c r="AE245" s="26">
        <v>15377.563935806455</v>
      </c>
      <c r="AF245" s="26">
        <v>15404.849252258064</v>
      </c>
      <c r="AI245" s="4"/>
      <c r="AT245" s="4"/>
    </row>
    <row r="246" spans="3:46">
      <c r="D246" t="s">
        <v>72</v>
      </c>
      <c r="E246" s="26">
        <v>2003.0613794623655</v>
      </c>
      <c r="F246" s="26">
        <v>24655.42550064516</v>
      </c>
      <c r="G246" s="26">
        <v>22940.945317311824</v>
      </c>
      <c r="H246" s="26">
        <v>23851.993501075267</v>
      </c>
      <c r="I246" s="26">
        <v>24147.414562795697</v>
      </c>
      <c r="J246" s="26">
        <v>24185.676858602157</v>
      </c>
      <c r="K246" s="26">
        <v>23927.985100107519</v>
      </c>
      <c r="L246" s="26">
        <v>23976.802506881726</v>
      </c>
      <c r="M246" s="26">
        <v>23659.178781612907</v>
      </c>
      <c r="N246" s="26">
        <v>23465.149989354846</v>
      </c>
      <c r="O246" s="26">
        <v>23433.308868279564</v>
      </c>
      <c r="P246" s="26">
        <v>23377.353923440867</v>
      </c>
      <c r="Q246" s="26">
        <v>23248.299476774195</v>
      </c>
      <c r="R246" s="26">
        <v>23250.629699569898</v>
      </c>
      <c r="S246" s="26">
        <v>23110.563555376342</v>
      </c>
      <c r="T246" s="26">
        <v>23378.11114526882</v>
      </c>
      <c r="U246" s="26">
        <v>23466.993600430109</v>
      </c>
      <c r="V246" s="26">
        <v>23703.891866989248</v>
      </c>
      <c r="W246" s="26">
        <v>23536.183875698924</v>
      </c>
      <c r="X246" s="26">
        <v>23543.170494516122</v>
      </c>
      <c r="Y246" s="26">
        <v>23670.448293225803</v>
      </c>
      <c r="Z246" s="26">
        <v>23760.98163408602</v>
      </c>
      <c r="AA246" s="26">
        <v>23651.621761720427</v>
      </c>
      <c r="AB246" s="26">
        <v>23460.595730430112</v>
      </c>
      <c r="AC246" s="26">
        <v>23549.303548172036</v>
      </c>
      <c r="AD246" s="26">
        <v>23529.049651935489</v>
      </c>
      <c r="AE246" s="26">
        <v>23401.874318279566</v>
      </c>
      <c r="AF246" s="26">
        <v>23482.018104301078</v>
      </c>
      <c r="AI246" s="4"/>
      <c r="AT246" s="4"/>
    </row>
    <row r="247" spans="3:46">
      <c r="D247" t="s">
        <v>71</v>
      </c>
      <c r="E247" s="26">
        <v>673.48829999999998</v>
      </c>
      <c r="F247" s="26">
        <v>8184.6567699999978</v>
      </c>
      <c r="G247" s="26">
        <v>9615.7182700000048</v>
      </c>
      <c r="H247" s="26">
        <v>9660.0224700000108</v>
      </c>
      <c r="I247" s="26">
        <v>9968.0910300000069</v>
      </c>
      <c r="J247" s="26">
        <v>10537.127959999996</v>
      </c>
      <c r="K247" s="26">
        <v>11407.936760000008</v>
      </c>
      <c r="L247" s="26">
        <v>11724.968760000002</v>
      </c>
      <c r="M247" s="26">
        <v>11718.96472</v>
      </c>
      <c r="N247" s="26">
        <v>11751.218617311828</v>
      </c>
      <c r="O247" s="26">
        <v>12185.023889999997</v>
      </c>
      <c r="P247" s="26">
        <v>12896.933220000003</v>
      </c>
      <c r="Q247" s="26">
        <v>12898.125100000008</v>
      </c>
      <c r="R247" s="26">
        <v>13611.626929999997</v>
      </c>
      <c r="S247" s="26">
        <v>13701.531600000008</v>
      </c>
      <c r="T247" s="26">
        <v>13701.523150000005</v>
      </c>
      <c r="U247" s="26">
        <v>13702.42463</v>
      </c>
      <c r="V247" s="26">
        <v>13875.964549999997</v>
      </c>
      <c r="W247" s="26">
        <v>14513.438938924732</v>
      </c>
      <c r="X247" s="26">
        <v>14789.497890000002</v>
      </c>
      <c r="Y247" s="26">
        <v>14789.814030215053</v>
      </c>
      <c r="Z247" s="26">
        <v>14830.431660645163</v>
      </c>
      <c r="AA247" s="26">
        <v>14790.788500430106</v>
      </c>
      <c r="AB247" s="26">
        <v>14791.700289892482</v>
      </c>
      <c r="AC247" s="26">
        <v>14795.082781827959</v>
      </c>
      <c r="AD247" s="26">
        <v>14829.249166021506</v>
      </c>
      <c r="AE247" s="26">
        <v>14788.501120000008</v>
      </c>
      <c r="AF247" s="26">
        <v>15192.578989892469</v>
      </c>
      <c r="AI247" s="4"/>
      <c r="AT247" s="4"/>
    </row>
    <row r="248" spans="3:46">
      <c r="D248" t="s">
        <v>232</v>
      </c>
      <c r="E248" s="26">
        <v>149.259986344086</v>
      </c>
      <c r="F248" s="26">
        <v>1138.035033655914</v>
      </c>
      <c r="G248" s="26">
        <v>426.58162677419347</v>
      </c>
      <c r="H248" s="26">
        <v>548.52225387096769</v>
      </c>
      <c r="I248" s="26">
        <v>723.23122311827956</v>
      </c>
      <c r="J248" s="26">
        <v>719.67448580645168</v>
      </c>
      <c r="K248" s="26">
        <v>828.09932387096762</v>
      </c>
      <c r="L248" s="26">
        <v>741.86591430107524</v>
      </c>
      <c r="M248" s="26">
        <v>647.62417182795696</v>
      </c>
      <c r="N248" s="26">
        <v>779.84666967741919</v>
      </c>
      <c r="O248" s="26">
        <v>744.10561956989227</v>
      </c>
      <c r="P248" s="26">
        <v>701.41152956989254</v>
      </c>
      <c r="Q248" s="26">
        <v>685.21044290322595</v>
      </c>
      <c r="R248" s="26">
        <v>665.00642408602164</v>
      </c>
      <c r="S248" s="26">
        <v>1020.7882663440861</v>
      </c>
      <c r="T248" s="26">
        <v>1100.9610166666669</v>
      </c>
      <c r="U248" s="26">
        <v>1085.0638377419357</v>
      </c>
      <c r="V248" s="26">
        <v>1063.874415483871</v>
      </c>
      <c r="W248" s="26">
        <v>959.52126473118267</v>
      </c>
      <c r="X248" s="26">
        <v>963.84339892473099</v>
      </c>
      <c r="Y248" s="26">
        <v>1037.4679351612901</v>
      </c>
      <c r="Z248" s="26">
        <v>978.90787580645144</v>
      </c>
      <c r="AA248" s="26">
        <v>997.31110150537643</v>
      </c>
      <c r="AB248" s="26">
        <v>1016.0843326881723</v>
      </c>
      <c r="AC248" s="26">
        <v>1066.9987338709677</v>
      </c>
      <c r="AD248" s="26">
        <v>1125.8907903225806</v>
      </c>
      <c r="AE248" s="26">
        <v>1157.966115698925</v>
      </c>
      <c r="AF248" s="26">
        <v>1230.2608377419353</v>
      </c>
      <c r="AI248" s="4"/>
      <c r="AT248" s="4"/>
    </row>
    <row r="249" spans="3:46">
      <c r="D249" t="s">
        <v>233</v>
      </c>
      <c r="E249" s="26">
        <v>7.0577854838709682</v>
      </c>
      <c r="F249" s="26">
        <v>103.96218010752689</v>
      </c>
      <c r="G249" s="26">
        <v>110.15659688172042</v>
      </c>
      <c r="H249" s="26">
        <v>109.86634688172045</v>
      </c>
      <c r="I249" s="26">
        <v>360.67608774193553</v>
      </c>
      <c r="J249" s="26">
        <v>1093.7616293548388</v>
      </c>
      <c r="K249" s="26">
        <v>1952.8640808602147</v>
      </c>
      <c r="L249" s="26">
        <v>2794.5430924731186</v>
      </c>
      <c r="M249" s="26">
        <v>3110.693261827957</v>
      </c>
      <c r="N249" s="26">
        <v>3198.0189363440863</v>
      </c>
      <c r="O249" s="26">
        <v>3349.571091182796</v>
      </c>
      <c r="P249" s="26">
        <v>3326.8584617204297</v>
      </c>
      <c r="Q249" s="26">
        <v>3294.7439346236565</v>
      </c>
      <c r="R249" s="26">
        <v>3449.643115161291</v>
      </c>
      <c r="S249" s="26">
        <v>3812.7177104301072</v>
      </c>
      <c r="T249" s="26">
        <v>3823.8599465591396</v>
      </c>
      <c r="U249" s="26">
        <v>3800.4550472043006</v>
      </c>
      <c r="V249" s="26">
        <v>3797.6204840860219</v>
      </c>
      <c r="W249" s="26">
        <v>3760.5158913978498</v>
      </c>
      <c r="X249" s="26">
        <v>3739.0715241935486</v>
      </c>
      <c r="Y249" s="26">
        <v>3714.3273181720424</v>
      </c>
      <c r="Z249" s="26">
        <v>3709.8285383870971</v>
      </c>
      <c r="AA249" s="26">
        <v>3882.3494477419349</v>
      </c>
      <c r="AB249" s="26">
        <v>4199.0536374193543</v>
      </c>
      <c r="AC249" s="26">
        <v>4343.311599354839</v>
      </c>
      <c r="AD249" s="26">
        <v>4830.6692235483861</v>
      </c>
      <c r="AE249" s="26">
        <v>5411.5187588172048</v>
      </c>
      <c r="AF249" s="26">
        <v>5546.6593137634418</v>
      </c>
      <c r="AI249" s="4"/>
      <c r="AT249" s="4"/>
    </row>
    <row r="250" spans="3:46">
      <c r="D250" t="s">
        <v>234</v>
      </c>
      <c r="E250" s="26">
        <v>6.6686881720430094E-2</v>
      </c>
      <c r="F250" s="26">
        <v>18.769134516129025</v>
      </c>
      <c r="G250" s="26">
        <v>10.560452150537632</v>
      </c>
      <c r="H250" s="26">
        <v>9.7283613978494596</v>
      </c>
      <c r="I250" s="26">
        <v>10.292055161290325</v>
      </c>
      <c r="J250" s="26">
        <v>12.724333870967738</v>
      </c>
      <c r="K250" s="26">
        <v>16.571913333333342</v>
      </c>
      <c r="L250" s="26">
        <v>19.158809569892473</v>
      </c>
      <c r="M250" s="26">
        <v>19.534682043010751</v>
      </c>
      <c r="N250" s="26">
        <v>23.918626559139785</v>
      </c>
      <c r="O250" s="26">
        <v>18.472647526881726</v>
      </c>
      <c r="P250" s="26">
        <v>19.640412043010748</v>
      </c>
      <c r="Q250" s="26">
        <v>20.332804086021493</v>
      </c>
      <c r="R250" s="26">
        <v>19.363314408602154</v>
      </c>
      <c r="S250" s="26">
        <v>17.91374172043011</v>
      </c>
      <c r="T250" s="26">
        <v>20.204821935483871</v>
      </c>
      <c r="U250" s="26">
        <v>20.465519139784956</v>
      </c>
      <c r="V250" s="26">
        <v>21.068853333333326</v>
      </c>
      <c r="W250" s="26">
        <v>19.458411397849463</v>
      </c>
      <c r="X250" s="26">
        <v>18.142568172043013</v>
      </c>
      <c r="Y250" s="26">
        <v>21.880871827956991</v>
      </c>
      <c r="Z250" s="26">
        <v>25.834949462365575</v>
      </c>
      <c r="AA250" s="26">
        <v>30.11948817204301</v>
      </c>
      <c r="AB250" s="26">
        <v>33.234867741935481</v>
      </c>
      <c r="AC250" s="26">
        <v>36.914091935483889</v>
      </c>
      <c r="AD250" s="26">
        <v>40.823473440860234</v>
      </c>
      <c r="AE250" s="26">
        <v>46.051954623655902</v>
      </c>
      <c r="AF250" s="26">
        <v>50.585622473118264</v>
      </c>
      <c r="AI250" s="4"/>
      <c r="AT250" s="4"/>
    </row>
    <row r="251" spans="3:46">
      <c r="D251" t="s">
        <v>235</v>
      </c>
      <c r="E251" s="26">
        <v>80.870650000000097</v>
      </c>
      <c r="F251" s="26">
        <v>941.10779000000082</v>
      </c>
      <c r="G251" s="26">
        <v>938.38673000000063</v>
      </c>
      <c r="H251" s="26">
        <v>938.33234999999979</v>
      </c>
      <c r="I251" s="26">
        <v>938.56129999999939</v>
      </c>
      <c r="J251" s="26">
        <v>941.05361999999968</v>
      </c>
      <c r="K251" s="26">
        <v>938.52185000000009</v>
      </c>
      <c r="L251" s="26">
        <v>938.51540999999963</v>
      </c>
      <c r="M251" s="26">
        <v>938.33683000000019</v>
      </c>
      <c r="N251" s="26">
        <v>940.99777064516047</v>
      </c>
      <c r="O251" s="26">
        <v>938.5011199999999</v>
      </c>
      <c r="P251" s="26">
        <v>938.43864999999994</v>
      </c>
      <c r="Q251" s="26">
        <v>938.65943999999877</v>
      </c>
      <c r="R251" s="26">
        <v>940.84154000000012</v>
      </c>
      <c r="S251" s="26">
        <v>938.33234999999979</v>
      </c>
      <c r="T251" s="26">
        <v>938.30905999999982</v>
      </c>
      <c r="U251" s="26">
        <v>938.45124000000021</v>
      </c>
      <c r="V251" s="26">
        <v>941.13683000000105</v>
      </c>
      <c r="W251" s="26">
        <v>938.46169075268813</v>
      </c>
      <c r="X251" s="26">
        <v>938.33684000000039</v>
      </c>
      <c r="Y251" s="26">
        <v>938.50390064516046</v>
      </c>
      <c r="Z251" s="26">
        <v>940.99817129032272</v>
      </c>
      <c r="AA251" s="26">
        <v>938.43483064516147</v>
      </c>
      <c r="AB251" s="26">
        <v>938.63672397849348</v>
      </c>
      <c r="AC251" s="26">
        <v>938.43212064516081</v>
      </c>
      <c r="AD251" s="26">
        <v>940.78902526881768</v>
      </c>
      <c r="AE251" s="26">
        <v>938.31160354838778</v>
      </c>
      <c r="AF251" s="26">
        <v>938.39838731182817</v>
      </c>
      <c r="AI251" s="4"/>
      <c r="AT251" s="4"/>
    </row>
    <row r="252" spans="3:46">
      <c r="D252" t="s">
        <v>236</v>
      </c>
      <c r="E252" s="26">
        <v>0</v>
      </c>
      <c r="F252" s="26">
        <v>7.726582258064516</v>
      </c>
      <c r="G252" s="26">
        <v>4.1982443010752686</v>
      </c>
      <c r="H252" s="26">
        <v>4.446721935483871</v>
      </c>
      <c r="I252" s="26">
        <v>5.5396277419354814</v>
      </c>
      <c r="J252" s="26">
        <v>8.7265178494623648</v>
      </c>
      <c r="K252" s="26">
        <v>11.914551935483873</v>
      </c>
      <c r="L252" s="26">
        <v>17.22783247311828</v>
      </c>
      <c r="M252" s="26">
        <v>20.20294569892474</v>
      </c>
      <c r="N252" s="26">
        <v>25.958881827956986</v>
      </c>
      <c r="O252" s="26">
        <v>19.664724086021508</v>
      </c>
      <c r="P252" s="26">
        <v>21.722253333333335</v>
      </c>
      <c r="Q252" s="26">
        <v>22.198359247311824</v>
      </c>
      <c r="R252" s="26">
        <v>20.271659677419354</v>
      </c>
      <c r="S252" s="26">
        <v>19.305017634408607</v>
      </c>
      <c r="T252" s="26">
        <v>21.487993870967738</v>
      </c>
      <c r="U252" s="26">
        <v>22.459549032258067</v>
      </c>
      <c r="V252" s="26">
        <v>24.576546881720432</v>
      </c>
      <c r="W252" s="26">
        <v>22.989881612903233</v>
      </c>
      <c r="X252" s="26">
        <v>22.6635523655914</v>
      </c>
      <c r="Y252" s="26">
        <v>26.898703010752694</v>
      </c>
      <c r="Z252" s="26">
        <v>32.844747526881719</v>
      </c>
      <c r="AA252" s="26">
        <v>38.864625376344087</v>
      </c>
      <c r="AB252" s="26">
        <v>42.983353118279574</v>
      </c>
      <c r="AC252" s="26">
        <v>46.278451075268805</v>
      </c>
      <c r="AD252" s="26">
        <v>51.651746559139795</v>
      </c>
      <c r="AE252" s="26">
        <v>56.203450107526869</v>
      </c>
      <c r="AF252" s="26">
        <v>59.654507956989256</v>
      </c>
      <c r="AI252" s="4"/>
      <c r="AT252" s="4"/>
    </row>
    <row r="253" spans="3:46">
      <c r="D253" t="s">
        <v>218</v>
      </c>
      <c r="E253" s="26">
        <v>3505.0868940860214</v>
      </c>
      <c r="F253" s="26">
        <v>44173.461498817196</v>
      </c>
      <c r="G253" s="26">
        <v>40444.039868279586</v>
      </c>
      <c r="H253" s="26">
        <v>41773.55581688173</v>
      </c>
      <c r="I253" s="26">
        <v>43090.475997204296</v>
      </c>
      <c r="J253" s="26">
        <v>44252.670344408609</v>
      </c>
      <c r="K253" s="26">
        <v>45843.834727096757</v>
      </c>
      <c r="L253" s="26">
        <v>47173.773008602147</v>
      </c>
      <c r="M253" s="26">
        <v>47569.723293870971</v>
      </c>
      <c r="N253" s="26">
        <v>48524.977654193535</v>
      </c>
      <c r="O253" s="26">
        <v>49259.655543118279</v>
      </c>
      <c r="P253" s="26">
        <v>50126.291144408606</v>
      </c>
      <c r="Q253" s="26">
        <v>50951.724156774231</v>
      </c>
      <c r="R253" s="26">
        <v>52003.968156236551</v>
      </c>
      <c r="S253" s="26">
        <v>52699.654724516156</v>
      </c>
      <c r="T253" s="26">
        <v>53553.263526666633</v>
      </c>
      <c r="U253" s="26">
        <v>54404.04837075268</v>
      </c>
      <c r="V253" s="26">
        <v>55336.201061612905</v>
      </c>
      <c r="W253" s="26">
        <v>55583.698231182767</v>
      </c>
      <c r="X253" s="26">
        <v>56297.242838064507</v>
      </c>
      <c r="Y253" s="26">
        <v>57015.747641397844</v>
      </c>
      <c r="Z253" s="26">
        <v>57860.037680752663</v>
      </c>
      <c r="AA253" s="26">
        <v>58441.723308924709</v>
      </c>
      <c r="AB253" s="26">
        <v>59193.960720537609</v>
      </c>
      <c r="AC253" s="26">
        <v>59976.293945268822</v>
      </c>
      <c r="AD253" s="26">
        <v>60876.390504946226</v>
      </c>
      <c r="AE253" s="26">
        <v>61486.968407526932</v>
      </c>
      <c r="AF253" s="26">
        <v>62244.644314086057</v>
      </c>
      <c r="AI253" s="4"/>
      <c r="AT253" s="4"/>
    </row>
    <row r="254" spans="3:46">
      <c r="D254" s="4"/>
      <c r="AI254" s="4"/>
      <c r="AT254" s="4"/>
    </row>
    <row r="255" spans="3:46">
      <c r="C255" t="s">
        <v>237</v>
      </c>
      <c r="D255" s="4"/>
      <c r="AI255" s="4"/>
      <c r="AT255" s="4"/>
    </row>
    <row r="256" spans="3:46">
      <c r="D256" t="s">
        <v>238</v>
      </c>
      <c r="E256" s="124">
        <f>SUM(E245:E247,E249,E252) / (E253 -E251)</f>
        <v>0.87705238098772009</v>
      </c>
      <c r="F256" s="124">
        <f t="shared" ref="F256:AE256" si="254">SUM(F245:F247,F249,F252) / (F253 -F251)</f>
        <v>0.85699739534565222</v>
      </c>
      <c r="G256" s="124">
        <f t="shared" si="254"/>
        <v>0.94110490240592148</v>
      </c>
      <c r="H256" s="124">
        <f t="shared" si="254"/>
        <v>0.93476059879389684</v>
      </c>
      <c r="I256" s="124">
        <f t="shared" si="254"/>
        <v>0.92590135825992281</v>
      </c>
      <c r="J256" s="124">
        <f t="shared" si="254"/>
        <v>0.93365752261086843</v>
      </c>
      <c r="K256" s="124">
        <f t="shared" si="254"/>
        <v>0.93908819472542837</v>
      </c>
      <c r="L256" s="124">
        <f t="shared" si="254"/>
        <v>0.94525192657927504</v>
      </c>
      <c r="M256" s="124">
        <f t="shared" si="254"/>
        <v>0.95358787997750882</v>
      </c>
      <c r="N256" s="124">
        <f t="shared" si="254"/>
        <v>0.96412297465584051</v>
      </c>
      <c r="O256" s="124">
        <f t="shared" si="254"/>
        <v>0.96851291164332609</v>
      </c>
      <c r="P256" s="124">
        <f t="shared" si="254"/>
        <v>0.97059619910749984</v>
      </c>
      <c r="Q256" s="124">
        <f t="shared" si="254"/>
        <v>0.97227162810951739</v>
      </c>
      <c r="R256" s="124">
        <f t="shared" si="254"/>
        <v>0.97419116905913317</v>
      </c>
      <c r="S256" s="124">
        <f t="shared" si="254"/>
        <v>0.97495428485126456</v>
      </c>
      <c r="T256" s="124">
        <f t="shared" si="254"/>
        <v>0.97302707626825846</v>
      </c>
      <c r="U256" s="124">
        <f t="shared" si="254"/>
        <v>0.97395393616570203</v>
      </c>
      <c r="V256" s="124">
        <f t="shared" si="254"/>
        <v>0.97497024401876131</v>
      </c>
      <c r="W256" s="124">
        <f t="shared" si="254"/>
        <v>0.97783186161322289</v>
      </c>
      <c r="X256" s="124">
        <f t="shared" si="254"/>
        <v>0.97815143198556875</v>
      </c>
      <c r="Y256" s="124">
        <f t="shared" si="254"/>
        <v>0.97654850971538598</v>
      </c>
      <c r="Z256" s="124">
        <f t="shared" si="254"/>
        <v>0.97834550390072328</v>
      </c>
      <c r="AA256" s="124">
        <f t="shared" si="254"/>
        <v>0.97790341462835317</v>
      </c>
      <c r="AB256" s="124">
        <f t="shared" si="254"/>
        <v>0.97756623187582337</v>
      </c>
      <c r="AC256" s="124">
        <f t="shared" si="254"/>
        <v>0.97660905473294612</v>
      </c>
      <c r="AD256" s="124">
        <f t="shared" si="254"/>
        <v>0.97574945158109838</v>
      </c>
      <c r="AE256" s="124">
        <f t="shared" si="254"/>
        <v>0.97501191106739193</v>
      </c>
      <c r="AF256" s="124">
        <f>SUM(AF245:AF247,AF249,AF252) / (AF253 -AF251)</f>
        <v>0.97356736276858746</v>
      </c>
      <c r="AI256" s="4"/>
      <c r="AT256" s="4"/>
    </row>
    <row r="257" spans="2:46">
      <c r="D257" t="s">
        <v>239</v>
      </c>
      <c r="E257" s="124">
        <f>SUM(E245:E247,E249,E252)/E253</f>
        <v>0.85681670687242262</v>
      </c>
      <c r="F257" s="124">
        <f t="shared" ref="F257:AF257" si="255">SUM(F245:F247,F249,F252)/F253</f>
        <v>0.83873921730381817</v>
      </c>
      <c r="G257" s="124">
        <f t="shared" si="255"/>
        <v>0.9192692906611043</v>
      </c>
      <c r="H257" s="124">
        <f t="shared" si="255"/>
        <v>0.91376367640599665</v>
      </c>
      <c r="I257" s="124">
        <f t="shared" si="255"/>
        <v>0.90573413656256718</v>
      </c>
      <c r="J257" s="124">
        <f t="shared" si="255"/>
        <v>0.91380286108072639</v>
      </c>
      <c r="K257" s="124">
        <f t="shared" si="255"/>
        <v>0.91986304056732893</v>
      </c>
      <c r="L257" s="124">
        <f t="shared" si="255"/>
        <v>0.92644627583632788</v>
      </c>
      <c r="M257" s="124">
        <f t="shared" si="255"/>
        <v>0.93477787717600413</v>
      </c>
      <c r="N257" s="124">
        <f t="shared" si="255"/>
        <v>0.94542667403630742</v>
      </c>
      <c r="O257" s="124">
        <f t="shared" si="255"/>
        <v>0.95006068248561115</v>
      </c>
      <c r="P257" s="124">
        <f t="shared" si="255"/>
        <v>0.952425196107068</v>
      </c>
      <c r="Q257" s="124">
        <f t="shared" si="255"/>
        <v>0.95435992920093737</v>
      </c>
      <c r="R257" s="124">
        <f t="shared" si="255"/>
        <v>0.9565663694092611</v>
      </c>
      <c r="S257" s="124">
        <f t="shared" si="255"/>
        <v>0.95759494635029574</v>
      </c>
      <c r="T257" s="124">
        <f t="shared" si="255"/>
        <v>0.95597862653497201</v>
      </c>
      <c r="U257" s="124">
        <f t="shared" si="255"/>
        <v>0.95715356364803938</v>
      </c>
      <c r="V257" s="124">
        <f t="shared" si="255"/>
        <v>0.95838832500017002</v>
      </c>
      <c r="W257" s="124">
        <f t="shared" si="255"/>
        <v>0.96132238543003179</v>
      </c>
      <c r="X257" s="124">
        <f t="shared" si="255"/>
        <v>0.96184804877422903</v>
      </c>
      <c r="Y257" s="124">
        <f t="shared" si="255"/>
        <v>0.96047409828608354</v>
      </c>
      <c r="Z257" s="124">
        <f t="shared" si="255"/>
        <v>0.96243432639440551</v>
      </c>
      <c r="AA257" s="124">
        <f t="shared" si="255"/>
        <v>0.96220061578302996</v>
      </c>
      <c r="AB257" s="124">
        <f t="shared" si="255"/>
        <v>0.96206499569918136</v>
      </c>
      <c r="AC257" s="124">
        <f t="shared" si="255"/>
        <v>0.96132832886631225</v>
      </c>
      <c r="AD257" s="124">
        <f t="shared" si="255"/>
        <v>0.96067013482389052</v>
      </c>
      <c r="AE257" s="124">
        <f t="shared" si="255"/>
        <v>0.96013290477635427</v>
      </c>
      <c r="AF257" s="124">
        <f t="shared" si="255"/>
        <v>0.95888989046187012</v>
      </c>
      <c r="AI257" s="4"/>
      <c r="AT257" s="4"/>
    </row>
    <row r="258" spans="2:46">
      <c r="D258" s="4"/>
      <c r="AI258" s="4"/>
      <c r="AT258" s="4"/>
    </row>
    <row r="259" spans="2:46">
      <c r="D259" s="4"/>
      <c r="AI259" s="4"/>
      <c r="AT259" s="4"/>
    </row>
    <row r="260" spans="2:46">
      <c r="C260" t="s">
        <v>240</v>
      </c>
      <c r="D260" s="4"/>
      <c r="AI260" s="4"/>
      <c r="AT260" s="4"/>
    </row>
    <row r="261" spans="2:46">
      <c r="D261" t="s">
        <v>68</v>
      </c>
      <c r="E261" s="26">
        <v>43</v>
      </c>
      <c r="F261" s="26">
        <v>219</v>
      </c>
      <c r="G261" s="26">
        <v>219</v>
      </c>
      <c r="H261" s="26">
        <v>291</v>
      </c>
      <c r="I261" s="26">
        <v>291</v>
      </c>
      <c r="J261" s="26">
        <v>381</v>
      </c>
      <c r="K261" s="26">
        <v>381</v>
      </c>
      <c r="L261" s="26">
        <v>549</v>
      </c>
      <c r="M261" s="26">
        <v>850</v>
      </c>
      <c r="N261" s="26">
        <v>1165.3</v>
      </c>
      <c r="O261" s="26">
        <v>1265.3</v>
      </c>
      <c r="P261" s="26">
        <v>1365.3</v>
      </c>
      <c r="Q261" s="26">
        <v>1665.3</v>
      </c>
      <c r="R261" s="26">
        <v>1665.3</v>
      </c>
      <c r="S261" s="26">
        <v>1886.3</v>
      </c>
      <c r="T261" s="26">
        <v>2036.3</v>
      </c>
      <c r="U261" s="26">
        <v>2144.7000000000003</v>
      </c>
      <c r="V261" s="26">
        <v>2294.7000000000003</v>
      </c>
      <c r="W261" s="26">
        <v>2294.7000000000003</v>
      </c>
      <c r="X261" s="26">
        <v>2424.7000000000003</v>
      </c>
      <c r="Y261" s="26">
        <v>2704.7000000000003</v>
      </c>
      <c r="Z261" s="26">
        <v>2829.7000000000003</v>
      </c>
      <c r="AA261" s="26">
        <v>2979.7000000000003</v>
      </c>
      <c r="AB261" s="26">
        <v>3156.7000000000003</v>
      </c>
      <c r="AC261" s="26">
        <v>3316.7000000000003</v>
      </c>
      <c r="AD261" s="26">
        <v>3466.7000000000003</v>
      </c>
      <c r="AE261" s="26">
        <v>3466.7000000000003</v>
      </c>
      <c r="AF261" s="26">
        <v>3466.7000000000003</v>
      </c>
      <c r="AI261" s="4"/>
      <c r="AT261" s="4"/>
    </row>
    <row r="262" spans="2:46">
      <c r="D262" t="s">
        <v>71</v>
      </c>
      <c r="E262" s="26">
        <v>0</v>
      </c>
      <c r="F262" s="26">
        <v>219.4</v>
      </c>
      <c r="G262" s="26">
        <v>219.4</v>
      </c>
      <c r="H262" s="26">
        <v>219.4</v>
      </c>
      <c r="I262" s="26">
        <v>296.39999999999998</v>
      </c>
      <c r="J262" s="26">
        <v>388.4</v>
      </c>
      <c r="K262" s="26">
        <v>473.4</v>
      </c>
      <c r="L262" s="26">
        <v>473.4</v>
      </c>
      <c r="M262" s="26">
        <v>473.4</v>
      </c>
      <c r="N262" s="26">
        <v>473.4</v>
      </c>
      <c r="O262" s="26">
        <v>559.4</v>
      </c>
      <c r="P262" s="26">
        <v>619.4</v>
      </c>
      <c r="Q262" s="26">
        <v>619.4</v>
      </c>
      <c r="R262" s="26">
        <v>719.4</v>
      </c>
      <c r="S262" s="26">
        <v>719.4</v>
      </c>
      <c r="T262" s="26">
        <v>719.4</v>
      </c>
      <c r="U262" s="26">
        <v>719.4</v>
      </c>
      <c r="V262" s="26">
        <v>819.4</v>
      </c>
      <c r="W262" s="26">
        <v>819.4</v>
      </c>
      <c r="X262" s="26">
        <v>854.4</v>
      </c>
      <c r="Y262" s="26">
        <v>854.4</v>
      </c>
      <c r="Z262" s="26">
        <v>854.4</v>
      </c>
      <c r="AA262" s="26">
        <v>854.4</v>
      </c>
      <c r="AB262" s="26">
        <v>854.4</v>
      </c>
      <c r="AC262" s="26">
        <v>854.4</v>
      </c>
      <c r="AD262" s="26">
        <v>854.4</v>
      </c>
      <c r="AE262" s="26">
        <v>854.4</v>
      </c>
      <c r="AF262" s="26">
        <v>904.4</v>
      </c>
      <c r="AI262" s="4"/>
      <c r="AT262" s="4"/>
    </row>
    <row r="263" spans="2:46">
      <c r="D263" t="s">
        <v>95</v>
      </c>
      <c r="E263" s="26">
        <v>0</v>
      </c>
      <c r="F263" s="26">
        <v>46</v>
      </c>
      <c r="G263" s="26">
        <v>46</v>
      </c>
      <c r="H263" s="26">
        <v>46</v>
      </c>
      <c r="I263" s="26">
        <v>254</v>
      </c>
      <c r="J263" s="26">
        <v>687</v>
      </c>
      <c r="K263" s="26">
        <v>1295</v>
      </c>
      <c r="L263" s="26">
        <v>1512</v>
      </c>
      <c r="M263" s="26">
        <v>1612</v>
      </c>
      <c r="N263" s="26">
        <v>1724</v>
      </c>
      <c r="O263" s="26">
        <v>1724</v>
      </c>
      <c r="P263" s="26">
        <v>1724</v>
      </c>
      <c r="Q263" s="26">
        <v>1724</v>
      </c>
      <c r="R263" s="26">
        <v>1808</v>
      </c>
      <c r="S263" s="26">
        <v>2028</v>
      </c>
      <c r="T263" s="26">
        <v>2028</v>
      </c>
      <c r="U263" s="26">
        <v>2028</v>
      </c>
      <c r="V263" s="26">
        <v>2028</v>
      </c>
      <c r="W263" s="26">
        <v>2028</v>
      </c>
      <c r="X263" s="26">
        <v>2028</v>
      </c>
      <c r="Y263" s="26">
        <v>2028</v>
      </c>
      <c r="Z263" s="26">
        <v>2028</v>
      </c>
      <c r="AA263" s="26">
        <v>2175</v>
      </c>
      <c r="AB263" s="26">
        <v>2321</v>
      </c>
      <c r="AC263" s="26">
        <v>2421</v>
      </c>
      <c r="AD263" s="26">
        <v>2771</v>
      </c>
      <c r="AE263" s="26">
        <v>3066</v>
      </c>
      <c r="AF263" s="26">
        <v>3141</v>
      </c>
      <c r="AI263" s="4"/>
      <c r="AT263" s="4"/>
    </row>
    <row r="264" spans="2:46">
      <c r="D264" t="s">
        <v>72</v>
      </c>
      <c r="E264" s="26">
        <v>0</v>
      </c>
      <c r="F264" s="26">
        <v>0</v>
      </c>
      <c r="G264" s="26">
        <v>0</v>
      </c>
      <c r="H264" s="26">
        <v>0</v>
      </c>
      <c r="I264" s="26">
        <v>0</v>
      </c>
      <c r="J264" s="26">
        <v>0</v>
      </c>
      <c r="K264" s="26">
        <v>0</v>
      </c>
      <c r="L264" s="26">
        <v>0</v>
      </c>
      <c r="M264" s="26">
        <v>0</v>
      </c>
      <c r="N264" s="26">
        <v>0</v>
      </c>
      <c r="O264" s="26">
        <v>0</v>
      </c>
      <c r="P264" s="26">
        <v>0</v>
      </c>
      <c r="Q264" s="26">
        <v>0</v>
      </c>
      <c r="R264" s="26">
        <v>0</v>
      </c>
      <c r="S264" s="26">
        <v>0</v>
      </c>
      <c r="T264" s="26">
        <v>50</v>
      </c>
      <c r="U264" s="26">
        <v>120.5</v>
      </c>
      <c r="V264" s="26">
        <v>120.5</v>
      </c>
      <c r="W264" s="26">
        <v>120.5</v>
      </c>
      <c r="X264" s="26">
        <v>120.5</v>
      </c>
      <c r="Y264" s="26">
        <v>155.5</v>
      </c>
      <c r="Z264" s="26">
        <v>155.5</v>
      </c>
      <c r="AA264" s="26">
        <v>155.5</v>
      </c>
      <c r="AB264" s="26">
        <v>155.5</v>
      </c>
      <c r="AC264" s="26">
        <v>155.5</v>
      </c>
      <c r="AD264" s="26">
        <v>155.5</v>
      </c>
      <c r="AE264" s="26">
        <v>155.5</v>
      </c>
      <c r="AF264" s="26">
        <v>155.5</v>
      </c>
      <c r="AI264" s="4"/>
      <c r="AT264" s="4"/>
    </row>
    <row r="265" spans="2:46">
      <c r="D265" t="s">
        <v>218</v>
      </c>
      <c r="E265" s="26">
        <f>SUM(E261:E264)</f>
        <v>43</v>
      </c>
      <c r="F265" s="26">
        <f t="shared" ref="F265:AF265" si="256">SUM(F261:F264)</f>
        <v>484.4</v>
      </c>
      <c r="G265" s="26">
        <f t="shared" si="256"/>
        <v>484.4</v>
      </c>
      <c r="H265" s="26">
        <f t="shared" si="256"/>
        <v>556.4</v>
      </c>
      <c r="I265" s="26">
        <f t="shared" si="256"/>
        <v>841.4</v>
      </c>
      <c r="J265" s="26">
        <f t="shared" si="256"/>
        <v>1456.4</v>
      </c>
      <c r="K265" s="26">
        <f t="shared" si="256"/>
        <v>2149.4</v>
      </c>
      <c r="L265" s="26">
        <f t="shared" si="256"/>
        <v>2534.4</v>
      </c>
      <c r="M265" s="26">
        <f t="shared" si="256"/>
        <v>2935.4</v>
      </c>
      <c r="N265" s="26">
        <f t="shared" si="256"/>
        <v>3362.7</v>
      </c>
      <c r="O265" s="26">
        <f t="shared" si="256"/>
        <v>3548.7</v>
      </c>
      <c r="P265" s="26">
        <f t="shared" si="256"/>
        <v>3708.7</v>
      </c>
      <c r="Q265" s="26">
        <f t="shared" si="256"/>
        <v>4008.7</v>
      </c>
      <c r="R265" s="26">
        <f t="shared" si="256"/>
        <v>4192.7</v>
      </c>
      <c r="S265" s="26">
        <f t="shared" si="256"/>
        <v>4633.7</v>
      </c>
      <c r="T265" s="26">
        <f t="shared" si="256"/>
        <v>4833.7</v>
      </c>
      <c r="U265" s="26">
        <f t="shared" si="256"/>
        <v>5012.6000000000004</v>
      </c>
      <c r="V265" s="26">
        <f t="shared" si="256"/>
        <v>5262.6</v>
      </c>
      <c r="W265" s="26">
        <f t="shared" si="256"/>
        <v>5262.6</v>
      </c>
      <c r="X265" s="26">
        <f t="shared" si="256"/>
        <v>5427.6</v>
      </c>
      <c r="Y265" s="26">
        <f t="shared" si="256"/>
        <v>5742.6</v>
      </c>
      <c r="Z265" s="26">
        <f t="shared" si="256"/>
        <v>5867.6</v>
      </c>
      <c r="AA265" s="26">
        <f t="shared" si="256"/>
        <v>6164.6</v>
      </c>
      <c r="AB265" s="26">
        <f t="shared" si="256"/>
        <v>6487.6</v>
      </c>
      <c r="AC265" s="26">
        <f t="shared" si="256"/>
        <v>6747.6</v>
      </c>
      <c r="AD265" s="26">
        <f t="shared" si="256"/>
        <v>7247.6</v>
      </c>
      <c r="AE265" s="26">
        <f t="shared" si="256"/>
        <v>7542.6</v>
      </c>
      <c r="AF265" s="26">
        <f t="shared" si="256"/>
        <v>7667.6</v>
      </c>
      <c r="AI265" s="4"/>
      <c r="AT265" s="4"/>
    </row>
    <row r="266" spans="2:46">
      <c r="D266" s="4"/>
      <c r="AI266" s="4"/>
      <c r="AT266" s="4"/>
    </row>
    <row r="267" spans="2:46">
      <c r="B267" s="71" t="s">
        <v>241</v>
      </c>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I267" s="4"/>
      <c r="AT267" s="4"/>
    </row>
    <row r="268" spans="2:46">
      <c r="D268" s="4"/>
      <c r="AI268" s="4"/>
      <c r="AT268" s="4"/>
    </row>
    <row r="269" spans="2:46">
      <c r="D269" t="s">
        <v>242</v>
      </c>
      <c r="E269" s="26">
        <v>409.81012614982859</v>
      </c>
      <c r="F269" s="26">
        <v>4345.223990242408</v>
      </c>
      <c r="G269" s="26">
        <v>2449.9516396131694</v>
      </c>
      <c r="H269" s="26">
        <v>2594.1390690786575</v>
      </c>
      <c r="I269" s="26">
        <v>2861.3381006510085</v>
      </c>
      <c r="J269" s="26">
        <v>2779.7427292833149</v>
      </c>
      <c r="K269" s="26">
        <v>2760.2606063070652</v>
      </c>
      <c r="L269" s="26">
        <v>2668.1286901591839</v>
      </c>
      <c r="M269" s="26">
        <v>2484.8127434869775</v>
      </c>
      <c r="N269" s="26">
        <v>2355.671402565571</v>
      </c>
      <c r="O269" s="26">
        <v>2232.3782673308592</v>
      </c>
      <c r="P269" s="26">
        <v>2186.9882702631212</v>
      </c>
      <c r="Q269" s="26">
        <v>2154.8327387371323</v>
      </c>
      <c r="R269" s="26">
        <v>2137.3920257064215</v>
      </c>
      <c r="S269" s="26">
        <v>2194.7099326026282</v>
      </c>
      <c r="T269" s="26">
        <v>2268.5698351476181</v>
      </c>
      <c r="U269" s="26">
        <v>2251.8879043369166</v>
      </c>
      <c r="V269" s="26">
        <v>2240.6775546360918</v>
      </c>
      <c r="W269" s="26">
        <v>2164.7170883029967</v>
      </c>
      <c r="X269" s="26">
        <v>2160.0369327569274</v>
      </c>
      <c r="Y269" s="26">
        <v>2221.603107771587</v>
      </c>
      <c r="Z269" s="26">
        <v>2177.0879925713689</v>
      </c>
      <c r="AA269" s="26">
        <v>2198.1014715541251</v>
      </c>
      <c r="AB269" s="26">
        <v>2221.9989437475278</v>
      </c>
      <c r="AC269" s="26">
        <v>2266.1538892425019</v>
      </c>
      <c r="AD269" s="26">
        <v>2307.2179157478663</v>
      </c>
      <c r="AE269" s="26">
        <v>2341.5211317108783</v>
      </c>
      <c r="AF269" s="26">
        <v>2409.2594414177729</v>
      </c>
      <c r="AI269" s="4"/>
      <c r="AT269" s="4"/>
    </row>
    <row r="270" spans="2:46">
      <c r="D270" t="s">
        <v>243</v>
      </c>
      <c r="E270" s="28">
        <f>1000*E269/E253</f>
        <v>116.91867806224238</v>
      </c>
      <c r="F270" s="28">
        <f t="shared" ref="F270" si="257">1000*F269/F253</f>
        <v>98.367296625797749</v>
      </c>
      <c r="G270" s="28">
        <f t="shared" ref="G270" si="258">1000*G269/G253</f>
        <v>60.576333313692423</v>
      </c>
      <c r="H270" s="28">
        <f t="shared" ref="H270" si="259">1000*H269/H253</f>
        <v>62.100029991468944</v>
      </c>
      <c r="I270" s="28">
        <f t="shared" ref="I270" si="260">1000*I269/I253</f>
        <v>66.403028382342583</v>
      </c>
      <c r="J270" s="28">
        <f t="shared" ref="J270" si="261">1000*J269/J253</f>
        <v>62.815254032111525</v>
      </c>
      <c r="K270" s="28">
        <f t="shared" ref="K270" si="262">1000*K269/K253</f>
        <v>60.210072362807104</v>
      </c>
      <c r="L270" s="28">
        <f t="shared" ref="L270" si="263">1000*L269/L253</f>
        <v>56.559577917853851</v>
      </c>
      <c r="M270" s="28">
        <f t="shared" ref="M270" si="264">1000*M269/M253</f>
        <v>52.235173371444198</v>
      </c>
      <c r="N270" s="28">
        <f t="shared" ref="N270" si="265">1000*N269/N253</f>
        <v>48.545543273671008</v>
      </c>
      <c r="O270" s="28">
        <f t="shared" ref="O270" si="266">1000*O269/O253</f>
        <v>45.318592724969413</v>
      </c>
      <c r="P270" s="28">
        <f t="shared" ref="P270" si="267">1000*P269/P253</f>
        <v>43.629564851758857</v>
      </c>
      <c r="Q270" s="28">
        <f t="shared" ref="Q270" si="268">1000*Q269/Q253</f>
        <v>42.291654981230678</v>
      </c>
      <c r="R270" s="28">
        <f t="shared" ref="R270" si="269">1000*R269/R253</f>
        <v>41.100556389947251</v>
      </c>
      <c r="S270" s="28">
        <f t="shared" ref="S270" si="270">1000*S269/S253</f>
        <v>41.645622615087788</v>
      </c>
      <c r="T270" s="28">
        <f t="shared" ref="T270" si="271">1000*T269/T253</f>
        <v>42.361000726276792</v>
      </c>
      <c r="U270" s="28">
        <f t="shared" ref="U270" si="272">1000*U269/U253</f>
        <v>41.391917913732307</v>
      </c>
      <c r="V270" s="28">
        <f t="shared" ref="V270" si="273">1000*V269/V253</f>
        <v>40.492074115121447</v>
      </c>
      <c r="W270" s="28">
        <f t="shared" ref="W270" si="274">1000*W269/W253</f>
        <v>38.945179201634666</v>
      </c>
      <c r="X270" s="28">
        <f t="shared" ref="X270" si="275">1000*X269/X253</f>
        <v>38.368431984673535</v>
      </c>
      <c r="Y270" s="28">
        <f t="shared" ref="Y270" si="276">1000*Y269/Y253</f>
        <v>38.964728161497113</v>
      </c>
      <c r="Z270" s="28">
        <f t="shared" ref="Z270" si="277">1000*Z269/Z253</f>
        <v>37.626798734277088</v>
      </c>
      <c r="AA270" s="28">
        <f t="shared" ref="AA270" si="278">1000*AA269/AA253</f>
        <v>37.611852407823342</v>
      </c>
      <c r="AB270" s="28">
        <f t="shared" ref="AB270" si="279">1000*AB269/AB253</f>
        <v>37.53759533405568</v>
      </c>
      <c r="AC270" s="28">
        <f t="shared" ref="AC270" si="280">1000*AC269/AC253</f>
        <v>37.784160043474401</v>
      </c>
      <c r="AD270" s="28">
        <f t="shared" ref="AD270" si="281">1000*AD269/AD253</f>
        <v>37.900044608597554</v>
      </c>
      <c r="AE270" s="28">
        <f t="shared" ref="AE270" si="282">1000*AE269/AE253</f>
        <v>38.081583664876874</v>
      </c>
      <c r="AF270" s="28">
        <f t="shared" ref="AF270" si="283">1000*AF269/AF253</f>
        <v>38.706293014715705</v>
      </c>
      <c r="AI270" s="4"/>
      <c r="AT270" s="4"/>
    </row>
    <row r="271" spans="2:46">
      <c r="D271" s="4"/>
      <c r="AI271" s="4"/>
      <c r="AT271" s="4"/>
    </row>
    <row r="272" spans="2:46">
      <c r="B272" s="66" t="s">
        <v>244</v>
      </c>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I272" s="4"/>
      <c r="AT272" s="4"/>
    </row>
    <row r="273" spans="3:46">
      <c r="D273" s="4"/>
      <c r="AI273" s="4"/>
      <c r="AT273" s="4"/>
    </row>
    <row r="274" spans="3:46">
      <c r="C274" t="s">
        <v>245</v>
      </c>
      <c r="D274" s="4"/>
      <c r="AI274" s="4"/>
      <c r="AT274" s="4"/>
    </row>
    <row r="275" spans="3:46">
      <c r="D275" t="s">
        <v>246</v>
      </c>
      <c r="E275" s="125">
        <v>104.32600000000001</v>
      </c>
      <c r="F275" s="125">
        <v>102.97800000000001</v>
      </c>
      <c r="G275" s="125">
        <v>44.335999999999999</v>
      </c>
      <c r="H275" s="125">
        <v>58.106000000000002</v>
      </c>
      <c r="I275" s="125">
        <v>62.543999999999997</v>
      </c>
      <c r="J275" s="125">
        <v>68.584000000000003</v>
      </c>
      <c r="K275" s="125">
        <v>76.834000000000003</v>
      </c>
      <c r="L275" s="125">
        <v>78.366</v>
      </c>
      <c r="M275" s="125">
        <v>71.878</v>
      </c>
      <c r="N275" s="125">
        <v>73.938000000000002</v>
      </c>
      <c r="O275" s="125">
        <v>65.77600000000001</v>
      </c>
      <c r="P275" s="125">
        <v>67.527999999999992</v>
      </c>
      <c r="Q275" s="125">
        <v>67.938000000000002</v>
      </c>
      <c r="R275" s="125">
        <v>65.963999999999999</v>
      </c>
      <c r="S275" s="125">
        <v>65.938000000000002</v>
      </c>
      <c r="T275" s="125">
        <v>71.055999999999997</v>
      </c>
      <c r="U275" s="125">
        <v>70.644000000000005</v>
      </c>
      <c r="V275" s="125">
        <v>70.451999999999998</v>
      </c>
      <c r="W275" s="125">
        <v>66.231999999999999</v>
      </c>
      <c r="X275" s="125">
        <v>66.09</v>
      </c>
      <c r="Y275" s="125">
        <v>71.64</v>
      </c>
      <c r="Z275" s="125">
        <v>63.57</v>
      </c>
      <c r="AA275" s="125">
        <v>67.347999999999999</v>
      </c>
      <c r="AB275" s="125">
        <v>69.94</v>
      </c>
      <c r="AC275" s="125">
        <v>75.98</v>
      </c>
      <c r="AD275" s="125">
        <v>79.652000000000001</v>
      </c>
      <c r="AE275" s="125">
        <v>84.984000000000009</v>
      </c>
      <c r="AF275" s="125">
        <v>93.164999999999992</v>
      </c>
      <c r="AI275" s="4"/>
      <c r="AT275" s="4"/>
    </row>
    <row r="276" spans="3:46">
      <c r="D276" t="s">
        <v>247</v>
      </c>
      <c r="E276" s="125">
        <v>141.46</v>
      </c>
      <c r="F276" s="125">
        <v>122.42</v>
      </c>
      <c r="G276" s="125">
        <v>63.79</v>
      </c>
      <c r="H276" s="125">
        <v>75.34</v>
      </c>
      <c r="I276" s="125">
        <v>88.52</v>
      </c>
      <c r="J276" s="125">
        <v>93.72</v>
      </c>
      <c r="K276" s="125">
        <v>103.97</v>
      </c>
      <c r="L276" s="125">
        <v>102.46</v>
      </c>
      <c r="M276" s="125">
        <v>97.86</v>
      </c>
      <c r="N276" s="125">
        <v>102.21</v>
      </c>
      <c r="O276" s="125">
        <v>98.41</v>
      </c>
      <c r="P276" s="125">
        <v>97.31</v>
      </c>
      <c r="Q276" s="125">
        <v>98.47</v>
      </c>
      <c r="R276" s="125">
        <v>97.12</v>
      </c>
      <c r="S276" s="125">
        <v>98.51</v>
      </c>
      <c r="T276" s="125">
        <v>102.44</v>
      </c>
      <c r="U276" s="125">
        <v>104.51</v>
      </c>
      <c r="V276" s="125">
        <v>105</v>
      </c>
      <c r="W276" s="125">
        <v>98.08</v>
      </c>
      <c r="X276" s="125">
        <v>102.08</v>
      </c>
      <c r="Y276" s="125">
        <v>107.39</v>
      </c>
      <c r="Z276" s="125">
        <v>104.03</v>
      </c>
      <c r="AA276" s="125">
        <v>110.89</v>
      </c>
      <c r="AB276" s="125">
        <v>113.4</v>
      </c>
      <c r="AC276" s="125">
        <v>117.72</v>
      </c>
      <c r="AD276" s="125">
        <v>123.7</v>
      </c>
      <c r="AE276" s="125">
        <v>128.03</v>
      </c>
      <c r="AF276" s="125">
        <v>138.36500000000001</v>
      </c>
      <c r="AI276" s="4"/>
      <c r="AT276" s="4"/>
    </row>
    <row r="277" spans="3:46">
      <c r="D277" t="s">
        <v>248</v>
      </c>
      <c r="E277" s="125">
        <v>155.19</v>
      </c>
      <c r="F277" s="125">
        <v>138.66</v>
      </c>
      <c r="G277" s="125">
        <v>80.38</v>
      </c>
      <c r="H277" s="125">
        <v>94.4</v>
      </c>
      <c r="I277" s="125">
        <v>104.93</v>
      </c>
      <c r="J277" s="125">
        <v>108.88</v>
      </c>
      <c r="K277" s="125">
        <v>115.77</v>
      </c>
      <c r="L277" s="125">
        <v>116.29</v>
      </c>
      <c r="M277" s="125">
        <v>110.42</v>
      </c>
      <c r="N277" s="125">
        <v>116.23</v>
      </c>
      <c r="O277" s="125">
        <v>117.95</v>
      </c>
      <c r="P277" s="125">
        <v>118.79</v>
      </c>
      <c r="Q277" s="125">
        <v>117.59</v>
      </c>
      <c r="R277" s="125">
        <v>117.7</v>
      </c>
      <c r="S277" s="125">
        <v>121.23</v>
      </c>
      <c r="T277" s="125">
        <v>127.95</v>
      </c>
      <c r="U277" s="125">
        <v>130</v>
      </c>
      <c r="V277" s="125">
        <v>127.14</v>
      </c>
      <c r="W277" s="125">
        <v>124.05</v>
      </c>
      <c r="X277" s="125">
        <v>128.78</v>
      </c>
      <c r="Y277" s="125">
        <v>132.36000000000001</v>
      </c>
      <c r="Z277" s="125">
        <v>131.9</v>
      </c>
      <c r="AA277" s="125">
        <v>136.75</v>
      </c>
      <c r="AB277" s="125">
        <v>139.62</v>
      </c>
      <c r="AC277" s="125">
        <v>145.07</v>
      </c>
      <c r="AD277" s="125">
        <v>147.54</v>
      </c>
      <c r="AE277" s="125">
        <v>154.04</v>
      </c>
      <c r="AF277" s="125">
        <v>164.24</v>
      </c>
      <c r="AI277" s="4"/>
      <c r="AT277" s="4"/>
    </row>
    <row r="278" spans="3:46">
      <c r="D278" t="s">
        <v>249</v>
      </c>
      <c r="E278" s="125">
        <v>170.02</v>
      </c>
      <c r="F278" s="125">
        <v>156.97999999999999</v>
      </c>
      <c r="G278" s="125">
        <v>94.54</v>
      </c>
      <c r="H278" s="125">
        <v>104.31</v>
      </c>
      <c r="I278" s="125">
        <v>122.47</v>
      </c>
      <c r="J278" s="125">
        <v>128.11000000000001</v>
      </c>
      <c r="K278" s="125">
        <v>137.28</v>
      </c>
      <c r="L278" s="125">
        <v>137.61000000000001</v>
      </c>
      <c r="M278" s="125">
        <v>132.13</v>
      </c>
      <c r="N278" s="125">
        <v>140.9</v>
      </c>
      <c r="O278" s="125">
        <v>144.71</v>
      </c>
      <c r="P278" s="125">
        <v>144.31</v>
      </c>
      <c r="Q278" s="125">
        <v>143.46</v>
      </c>
      <c r="R278" s="125">
        <v>144.19999999999999</v>
      </c>
      <c r="S278" s="125">
        <v>148.30000000000001</v>
      </c>
      <c r="T278" s="125">
        <v>154.41</v>
      </c>
      <c r="U278" s="125">
        <v>153.9</v>
      </c>
      <c r="V278" s="125">
        <v>155.34</v>
      </c>
      <c r="W278" s="125">
        <v>150.37</v>
      </c>
      <c r="X278" s="125">
        <v>154.66</v>
      </c>
      <c r="Y278" s="125">
        <v>163.16999999999999</v>
      </c>
      <c r="Z278" s="125">
        <v>160.75</v>
      </c>
      <c r="AA278" s="125">
        <v>165.55</v>
      </c>
      <c r="AB278" s="125">
        <v>170.29</v>
      </c>
      <c r="AC278" s="125">
        <v>177.48</v>
      </c>
      <c r="AD278" s="125">
        <v>181.77</v>
      </c>
      <c r="AE278" s="125">
        <v>187.41</v>
      </c>
      <c r="AF278" s="125">
        <v>197.04500000000002</v>
      </c>
      <c r="AI278" s="4"/>
      <c r="AT278" s="4"/>
    </row>
    <row r="279" spans="3:46">
      <c r="D279" t="s">
        <v>250</v>
      </c>
      <c r="E279" s="125">
        <v>186.334</v>
      </c>
      <c r="F279" s="125">
        <v>186.32999999999993</v>
      </c>
      <c r="G279" s="125">
        <v>127.72199999999998</v>
      </c>
      <c r="H279" s="125">
        <v>135.15199999999999</v>
      </c>
      <c r="I279" s="125">
        <v>153.67400000000001</v>
      </c>
      <c r="J279" s="125">
        <v>159.94599999999997</v>
      </c>
      <c r="K279" s="125">
        <v>165.85999999999996</v>
      </c>
      <c r="L279" s="125">
        <v>166.49599999999995</v>
      </c>
      <c r="M279" s="125">
        <v>164.48999999999995</v>
      </c>
      <c r="N279" s="125">
        <v>170.48000000000002</v>
      </c>
      <c r="O279" s="125">
        <v>171.78</v>
      </c>
      <c r="P279" s="125">
        <v>176.95599999999999</v>
      </c>
      <c r="Q279" s="125">
        <v>177.59599999999998</v>
      </c>
      <c r="R279" s="125">
        <v>178.22399999999999</v>
      </c>
      <c r="S279" s="125">
        <v>185.59199999999998</v>
      </c>
      <c r="T279" s="125">
        <v>191.40199999999999</v>
      </c>
      <c r="U279" s="125">
        <v>193.29999999999998</v>
      </c>
      <c r="V279" s="125">
        <v>191.48199999999994</v>
      </c>
      <c r="W279" s="125">
        <v>191.506</v>
      </c>
      <c r="X279" s="125">
        <v>192.94999999999996</v>
      </c>
      <c r="Y279" s="125">
        <v>199.94999999999996</v>
      </c>
      <c r="Z279" s="125">
        <v>204.71799999999996</v>
      </c>
      <c r="AA279" s="125">
        <v>210.536</v>
      </c>
      <c r="AB279" s="125">
        <v>211.74399999999994</v>
      </c>
      <c r="AC279" s="125">
        <v>216.51599999999991</v>
      </c>
      <c r="AD279" s="125">
        <v>223.58199999999994</v>
      </c>
      <c r="AE279" s="125">
        <v>230.4799999999999</v>
      </c>
      <c r="AF279" s="125">
        <v>242.405</v>
      </c>
      <c r="AI279" s="4"/>
      <c r="AT279" s="4"/>
    </row>
    <row r="280" spans="3:46">
      <c r="D280" s="4"/>
      <c r="AI280" s="4"/>
      <c r="AT280" s="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Word" ma:contentTypeID="0x0101001297F296736A10479ED2053E1203CB030021261FBC013EA74E8115460F7A67F0BE" ma:contentTypeVersion="145" ma:contentTypeDescription="Create a new document." ma:contentTypeScope="" ma:versionID="40ea35b256aacb2d6d67d4540bf1bcaf">
  <xsd:schema xmlns:xsd="http://www.w3.org/2001/XMLSchema" xmlns:xs="http://www.w3.org/2001/XMLSchema" xmlns:p="http://schemas.microsoft.com/office/2006/metadata/properties" xmlns:ns2="e963e69f-3f58-4e6f-b74a-87e86ca2e125" xmlns:ns3="02bffcbe-7cf8-467d-a91b-a3e0dbcae01e" xmlns:ns4="a9df0e0e-9b5b-47bc-81c1-d190dfb54f87" xmlns:ns5="70761194-623b-4751-a0da-29ad6551f95e" xmlns:ns6="3e227461-2e38-4fc1-8fe1-91b4cddf1c1d" xmlns:ns7="99c4f765-73c2-4b41-8c0f-b448edc5a553" targetNamespace="http://schemas.microsoft.com/office/2006/metadata/properties" ma:root="true" ma:fieldsID="39050275f1f900ce1910a4973b206990" ns2:_="" ns3:_="" ns4:_="" ns5:_="" ns6:_="" ns7:_="">
    <xsd:import namespace="e963e69f-3f58-4e6f-b74a-87e86ca2e125"/>
    <xsd:import namespace="02bffcbe-7cf8-467d-a91b-a3e0dbcae01e"/>
    <xsd:import namespace="a9df0e0e-9b5b-47bc-81c1-d190dfb54f87"/>
    <xsd:import namespace="70761194-623b-4751-a0da-29ad6551f95e"/>
    <xsd:import namespace="3e227461-2e38-4fc1-8fe1-91b4cddf1c1d"/>
    <xsd:import namespace="99c4f765-73c2-4b41-8c0f-b448edc5a553"/>
    <xsd:element name="properties">
      <xsd:complexType>
        <xsd:sequence>
          <xsd:element name="documentManagement">
            <xsd:complexType>
              <xsd:all>
                <xsd:element ref="ns2:_dlc_DocId" minOccurs="0"/>
                <xsd:element ref="ns2:_dlc_DocIdUrl" minOccurs="0"/>
                <xsd:element ref="ns2:_dlc_DocIdPersistId" minOccurs="0"/>
                <xsd:element ref="ns3:DocumentType" minOccurs="0"/>
                <xsd:element ref="ns4:Narrative" minOccurs="0"/>
                <xsd:element ref="ns5:Case" minOccurs="0"/>
                <xsd:element ref="ns6:OTDocID" minOccurs="0"/>
                <xsd:element ref="ns6:OTModifiedBy" minOccurs="0"/>
                <xsd:element ref="ns6:OTCreatedBy" minOccurs="0"/>
                <xsd:element ref="ns6:LegacyMetadata" minOccurs="0"/>
                <xsd:element ref="ns4:PraText4" minOccurs="0"/>
                <xsd:element ref="ns4:PraText5" minOccurs="0"/>
                <xsd:element ref="ns4:PraDate1" minOccurs="0"/>
                <xsd:element ref="ns4:PraDate2" minOccurs="0"/>
                <xsd:element ref="ns4:PraDate3" minOccurs="0"/>
                <xsd:element ref="ns4:PraDateTrigger" minOccurs="0"/>
                <xsd:element ref="ns4:PraDateDisposal" minOccurs="0"/>
                <xsd:element ref="ns5:Activity" minOccurs="0"/>
                <xsd:element ref="ns5:Function" minOccurs="0"/>
                <xsd:element ref="ns5:Subactivity" minOccurs="0"/>
                <xsd:element ref="ns5:Year" minOccurs="0"/>
                <xsd:element ref="ns5:Project" minOccurs="0"/>
                <xsd:element ref="ns5:AggregationNarrative" minOccurs="0"/>
                <xsd:element ref="ns5:PRAType" minOccurs="0"/>
                <xsd:element ref="ns5:CategoryName" minOccurs="0"/>
                <xsd:element ref="ns5:CategoryValue" minOccurs="0"/>
                <xsd:element ref="ns4:AggregationStatus" minOccurs="0"/>
                <xsd:element ref="ns4:PraText1" minOccurs="0"/>
                <xsd:element ref="ns4:PraText2" minOccurs="0"/>
                <xsd:element ref="ns4:PraText3" minOccurs="0"/>
                <xsd:element ref="ns7:MediaServiceMetadata" minOccurs="0"/>
                <xsd:element ref="ns7:MediaServiceFastMetadata" minOccurs="0"/>
                <xsd:element ref="ns7:MediaServiceAutoKeyPoints" minOccurs="0"/>
                <xsd:element ref="ns7:MediaServiceKeyPoints" minOccurs="0"/>
                <xsd:element ref="ns7:MediaServiceAutoTags" minOccurs="0"/>
                <xsd:element ref="ns7:MediaServiceOCR" minOccurs="0"/>
                <xsd:element ref="ns7:MediaServiceGenerationTime" minOccurs="0"/>
                <xsd:element ref="ns7:MediaServiceEventHashCode" minOccurs="0"/>
                <xsd:element ref="ns2:SharedWithUsers" minOccurs="0"/>
                <xsd:element ref="ns2:SharedWithDetails" minOccurs="0"/>
                <xsd:element ref="ns7:MediaServiceObjectDetectorVersion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63e69f-3f58-4e6f-b74a-87e86ca2e12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4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bffcbe-7cf8-467d-a91b-a3e0dbcae01e" elementFormDefault="qualified">
    <xsd:import namespace="http://schemas.microsoft.com/office/2006/documentManagement/types"/>
    <xsd:import namespace="http://schemas.microsoft.com/office/infopath/2007/PartnerControls"/>
    <xsd:element name="DocumentType" ma:index="11" nillable="true" ma:displayName="Document Type" ma:description="Specify the document type to help refine search and to classify the document" ma:format="Dropdown" ma:internalName="DocumentType" ma:readOnly="false">
      <xsd:simpleType>
        <xsd:restriction base="dms:Choice">
          <xsd:enumeration value="APPLICATION, certificate, consent related"/>
          <xsd:enumeration value="CONTRACT, Variation, Agreement"/>
          <xsd:enumeration value="CORRESPONDENCE, Memo, Filenote, Email"/>
          <xsd:enumeration value="DRAWING, Plan, Map"/>
          <xsd:enumeration value="EMPLOYMENT related"/>
          <xsd:enumeration value="FINANCIAL related"/>
          <xsd:enumeration value="KNOWLEDGE article"/>
          <xsd:enumeration value="MEETING related"/>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schema>
  <xsd:schema xmlns:xsd="http://www.w3.org/2001/XMLSchema" xmlns:xs="http://www.w3.org/2001/XMLSchema" xmlns:dms="http://schemas.microsoft.com/office/2006/documentManagement/types" xmlns:pc="http://schemas.microsoft.com/office/infopath/2007/PartnerControls" targetNamespace="a9df0e0e-9b5b-47bc-81c1-d190dfb54f87" elementFormDefault="qualified">
    <xsd:import namespace="http://schemas.microsoft.com/office/2006/documentManagement/types"/>
    <xsd:import namespace="http://schemas.microsoft.com/office/infopath/2007/PartnerControls"/>
    <xsd:element name="Narrative" ma:index="12" nillable="true" ma:displayName="Narrative" ma:internalName="Narrative0" ma:readOnly="false">
      <xsd:simpleType>
        <xsd:restriction base="dms:Note">
          <xsd:maxLength value="255"/>
        </xsd:restriction>
      </xsd:simpleType>
    </xsd:element>
    <xsd:element name="PraText4" ma:index="18" nillable="true" ma:displayName="PRA Text 4" ma:hidden="true" ma:internalName="PraText40" ma:readOnly="false">
      <xsd:simpleType>
        <xsd:restriction base="dms:Text">
          <xsd:maxLength value="255"/>
        </xsd:restriction>
      </xsd:simpleType>
    </xsd:element>
    <xsd:element name="PraText5" ma:index="19" nillable="true" ma:displayName="PRA Text 5" ma:hidden="true" ma:internalName="PraText50" ma:readOnly="false">
      <xsd:simpleType>
        <xsd:restriction base="dms:Text">
          <xsd:maxLength value="255"/>
        </xsd:restriction>
      </xsd:simpleType>
    </xsd:element>
    <xsd:element name="PraDate1" ma:index="20" nillable="true" ma:displayName="PRA Date 1" ma:format="DateTime" ma:hidden="true" ma:internalName="PraDate1" ma:readOnly="false">
      <xsd:simpleType>
        <xsd:restriction base="dms:DateTime"/>
      </xsd:simpleType>
    </xsd:element>
    <xsd:element name="PraDate2" ma:index="21" nillable="true" ma:displayName="PRA Date 2" ma:format="DateTime" ma:hidden="true" ma:internalName="PraDate2" ma:readOnly="false">
      <xsd:simpleType>
        <xsd:restriction base="dms:DateTime"/>
      </xsd:simpleType>
    </xsd:element>
    <xsd:element name="PraDate3" ma:index="22" nillable="true" ma:displayName="PRA Date 3" ma:format="DateTime" ma:hidden="true" ma:internalName="PraDate3" ma:readOnly="false">
      <xsd:simpleType>
        <xsd:restriction base="dms:DateTime"/>
      </xsd:simpleType>
    </xsd:element>
    <xsd:element name="PraDateTrigger" ma:index="23" nillable="true" ma:displayName="PRA Date Trigger" ma:format="DateTime" ma:hidden="true" ma:internalName="PraDateTrigger" ma:readOnly="false">
      <xsd:simpleType>
        <xsd:restriction base="dms:DateTime"/>
      </xsd:simpleType>
    </xsd:element>
    <xsd:element name="PraDateDisposal" ma:index="24" nillable="true" ma:displayName="PRA Date Disposal" ma:format="DateTime" ma:hidden="true" ma:internalName="PraDateDisposal0" ma:readOnly="false">
      <xsd:simpleType>
        <xsd:restriction base="dms:DateTime"/>
      </xsd:simpleType>
    </xsd:element>
    <xsd:element name="AggregationStatus" ma:index="34" nillable="true" ma:displayName="Aggregation Status" ma:default="Normal" ma:format="Dropdown" ma:hidden="true" ma:internalName="AggregationStatus0" ma:readOnly="false">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element>
    <xsd:element name="PraText1" ma:index="35" nillable="true" ma:displayName="PRA Text 1" ma:hidden="true" ma:internalName="PraText10" ma:readOnly="false">
      <xsd:simpleType>
        <xsd:restriction base="dms:Text">
          <xsd:maxLength value="255"/>
        </xsd:restriction>
      </xsd:simpleType>
    </xsd:element>
    <xsd:element name="PraText2" ma:index="36" nillable="true" ma:displayName="PRA Text 2" ma:hidden="true" ma:internalName="PraText20" ma:readOnly="false">
      <xsd:simpleType>
        <xsd:restriction base="dms:Text">
          <xsd:maxLength value="255"/>
        </xsd:restriction>
      </xsd:simpleType>
    </xsd:element>
    <xsd:element name="PraText3" ma:index="37" nillable="true" ma:displayName="PRA Text 3" ma:hidden="true" ma:internalName="PraText3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761194-623b-4751-a0da-29ad6551f95e" elementFormDefault="qualified">
    <xsd:import namespace="http://schemas.microsoft.com/office/2006/documentManagement/types"/>
    <xsd:import namespace="http://schemas.microsoft.com/office/infopath/2007/PartnerControls"/>
    <xsd:element name="Case" ma:index="13" nillable="true" ma:displayName="Case" ma:default="Buildings, Industry and Energy" ma:format="Dropdown" ma:hidden="true" ma:internalName="Case" ma:readOnly="false">
      <xsd:simpleType>
        <xsd:restriction base="dms:Choice">
          <xsd:enumeration value="Buildings, Industry and Energy"/>
        </xsd:restriction>
      </xsd:simpleType>
    </xsd:element>
    <xsd:element name="Activity" ma:index="25" nillable="true" ma:displayName="Activity" ma:default="Programmes, Evidence, Tools" ma:hidden="true" ma:internalName="Activity" ma:readOnly="false">
      <xsd:simpleType>
        <xsd:restriction base="dms:Text">
          <xsd:maxLength value="255"/>
        </xsd:restriction>
      </xsd:simpleType>
    </xsd:element>
    <xsd:element name="Function" ma:index="26" nillable="true" ma:displayName="Function" ma:default="Programmes and Projects" ma:format="Dropdown" ma:hidden="true" ma:internalName="Function" ma:readOnly="false">
      <xsd:simpleType>
        <xsd:union memberTypes="dms:Text">
          <xsd:simpleType>
            <xsd:restriction base="dms:Choice">
              <xsd:enumeration value="Programmes and Projects"/>
            </xsd:restriction>
          </xsd:simpleType>
        </xsd:union>
      </xsd:simpleType>
    </xsd:element>
    <xsd:element name="Subactivity" ma:index="27" nillable="true" ma:displayName="Subactivity" ma:default="NA" ma:format="Dropdown" ma:hidden="true" ma:internalName="Subactivity" ma:readOnly="false">
      <xsd:simpleType>
        <xsd:union memberTypes="dms:Text">
          <xsd:simpleType>
            <xsd:restriction base="dms:Choice">
              <xsd:enumeration value="NA"/>
            </xsd:restriction>
          </xsd:simpleType>
        </xsd:union>
      </xsd:simpleType>
    </xsd:element>
    <xsd:element name="Year" ma:index="28" nillable="true" ma:displayName="Year" ma:format="Dropdown" ma:hidden="true" ma:internalName="Year" ma:readOnly="false">
      <xsd:simpleType>
        <xsd:restriction base="dms:Choice">
          <xsd:enumeration value="2019"/>
          <xsd:enumeration value="2020"/>
          <xsd:enumeration value="2021"/>
          <xsd:enumeration value="2022"/>
          <xsd:enumeration value="2023"/>
        </xsd:restriction>
      </xsd:simpleType>
    </xsd:element>
    <xsd:element name="Project" ma:index="29" nillable="true" ma:displayName="Project" ma:hidden="true" ma:internalName="Project" ma:readOnly="false">
      <xsd:simpleType>
        <xsd:restriction base="dms:Text">
          <xsd:maxLength value="255"/>
        </xsd:restriction>
      </xsd:simpleType>
    </xsd:element>
    <xsd:element name="AggregationNarrative" ma:index="30" nillable="true" ma:displayName="Aggregation Narrative" ma:hidden="true" ma:internalName="AggregationNarrative" ma:readOnly="false">
      <xsd:simpleType>
        <xsd:restriction base="dms:Text">
          <xsd:maxLength value="255"/>
        </xsd:restriction>
      </xsd:simpleType>
    </xsd:element>
    <xsd:element name="PRAType" ma:index="31" nillable="true" ma:displayName="PRA Type" ma:hidden="true" ma:internalName="PRAType" ma:readOnly="false">
      <xsd:simpleType>
        <xsd:restriction base="dms:Text">
          <xsd:maxLength value="255"/>
        </xsd:restriction>
      </xsd:simpleType>
    </xsd:element>
    <xsd:element name="CategoryName" ma:index="32" nillable="true" ma:displayName="Category Name" ma:hidden="true" ma:internalName="CategoryName" ma:readOnly="false">
      <xsd:simpleType>
        <xsd:restriction base="dms:Text">
          <xsd:maxLength value="255"/>
        </xsd:restriction>
      </xsd:simpleType>
    </xsd:element>
    <xsd:element name="CategoryValue" ma:index="33" nillable="true" ma:displayName="Category Value" ma:hidden="true" ma:internalName="CategoryValu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227461-2e38-4fc1-8fe1-91b4cddf1c1d" elementFormDefault="qualified">
    <xsd:import namespace="http://schemas.microsoft.com/office/2006/documentManagement/types"/>
    <xsd:import namespace="http://schemas.microsoft.com/office/infopath/2007/PartnerControls"/>
    <xsd:element name="OTDocID" ma:index="14" nillable="true" ma:displayName="OTDocID" ma:format="Dropdown" ma:internalName="OTDocID" ma:readOnly="false">
      <xsd:simpleType>
        <xsd:restriction base="dms:Text">
          <xsd:maxLength value="255"/>
        </xsd:restriction>
      </xsd:simpleType>
    </xsd:element>
    <xsd:element name="OTModifiedBy" ma:index="15" nillable="true" ma:displayName="OTModifiedBy" ma:format="Dropdown" ma:internalName="OTModifiedBy" ma:readOnly="false">
      <xsd:simpleType>
        <xsd:restriction base="dms:Text">
          <xsd:maxLength value="255"/>
        </xsd:restriction>
      </xsd:simpleType>
    </xsd:element>
    <xsd:element name="OTCreatedBy" ma:index="16" nillable="true" ma:displayName="OTCreatedBy" ma:format="Dropdown" ma:internalName="OTCreatedBy" ma:readOnly="false">
      <xsd:simpleType>
        <xsd:restriction base="dms:Text">
          <xsd:maxLength value="255"/>
        </xsd:restriction>
      </xsd:simpleType>
    </xsd:element>
    <xsd:element name="LegacyMetadata" ma:index="17" nillable="true" ma:displayName="LegacyMetadata" ma:format="Dropdown" ma:internalName="LegacyMeta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c4f765-73c2-4b41-8c0f-b448edc5a553" elementFormDefault="qualified">
    <xsd:import namespace="http://schemas.microsoft.com/office/2006/documentManagement/types"/>
    <xsd:import namespace="http://schemas.microsoft.com/office/infopath/2007/PartnerControls"/>
    <xsd:element name="MediaServiceMetadata" ma:index="38" nillable="true" ma:displayName="MediaServiceMetadata" ma:hidden="true" ma:internalName="MediaServiceMetadata" ma:readOnly="true">
      <xsd:simpleType>
        <xsd:restriction base="dms:Note"/>
      </xsd:simpleType>
    </xsd:element>
    <xsd:element name="MediaServiceFastMetadata" ma:index="39" nillable="true" ma:displayName="MediaServiceFastMetadata" ma:hidden="true" ma:internalName="MediaServiceFastMetadata" ma:readOnly="true">
      <xsd:simpleType>
        <xsd:restriction base="dms:Note"/>
      </xsd:simpleType>
    </xsd:element>
    <xsd:element name="MediaServiceAutoKeyPoints" ma:index="40" nillable="true" ma:displayName="MediaServiceAutoKeyPoints" ma:hidden="true" ma:internalName="MediaServiceAutoKeyPoints" ma:readOnly="true">
      <xsd:simpleType>
        <xsd:restriction base="dms:Note"/>
      </xsd:simpleType>
    </xsd:element>
    <xsd:element name="MediaServiceKeyPoints" ma:index="41" nillable="true" ma:displayName="KeyPoints" ma:internalName="MediaServiceKeyPoints" ma:readOnly="true">
      <xsd:simpleType>
        <xsd:restriction base="dms:Note">
          <xsd:maxLength value="255"/>
        </xsd:restriction>
      </xsd:simpleType>
    </xsd:element>
    <xsd:element name="MediaServiceAutoTags" ma:index="42" nillable="true" ma:displayName="Tags" ma:internalName="MediaServiceAutoTags"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GenerationTime" ma:index="44" nillable="true" ma:displayName="MediaServiceGenerationTime" ma:hidden="true" ma:internalName="MediaServiceGenerationTime" ma:readOnly="true">
      <xsd:simpleType>
        <xsd:restriction base="dms:Text"/>
      </xsd:simpleType>
    </xsd:element>
    <xsd:element name="MediaServiceEventHashCode" ma:index="45" nillable="true" ma:displayName="MediaServiceEventHashCode" ma:hidden="true" ma:internalName="MediaServiceEventHashCode" ma:readOnly="true">
      <xsd:simpleType>
        <xsd:restriction base="dms:Text"/>
      </xsd:simpleType>
    </xsd:element>
    <xsd:element name="MediaServiceObjectDetectorVersions" ma:index="48" nillable="true" ma:displayName="MediaServiceObjectDetectorVersions"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Activity xmlns="70761194-623b-4751-a0da-29ad6551f95e">Programmes, Evidence, Tools</Activity>
    <Function xmlns="70761194-623b-4751-a0da-29ad6551f95e">Programmes and Projects</Function>
    <PraText1 xmlns="a9df0e0e-9b5b-47bc-81c1-d190dfb54f87" xsi:nil="true"/>
    <Year xmlns="70761194-623b-4751-a0da-29ad6551f95e" xsi:nil="true"/>
    <CategoryName xmlns="70761194-623b-4751-a0da-29ad6551f95e">Final publications</CategoryName>
    <CategoryValue xmlns="70761194-623b-4751-a0da-29ad6551f95e" xsi:nil="true"/>
    <AggregationStatus xmlns="a9df0e0e-9b5b-47bc-81c1-d190dfb54f87">Normal</AggregationStatus>
    <Narrative xmlns="a9df0e0e-9b5b-47bc-81c1-d190dfb54f87" xsi:nil="true"/>
    <PraText5 xmlns="a9df0e0e-9b5b-47bc-81c1-d190dfb54f87" xsi:nil="true"/>
    <PRAType xmlns="70761194-623b-4751-a0da-29ad6551f95e" xsi:nil="true"/>
    <PraDate3 xmlns="a9df0e0e-9b5b-47bc-81c1-d190dfb54f87" xsi:nil="true"/>
    <PraDateTrigger xmlns="a9df0e0e-9b5b-47bc-81c1-d190dfb54f87" xsi:nil="true"/>
    <Project xmlns="70761194-623b-4751-a0da-29ad6551f95e" xsi:nil="true"/>
    <PraText4 xmlns="a9df0e0e-9b5b-47bc-81c1-d190dfb54f87" xsi:nil="true"/>
    <Subactivity xmlns="70761194-623b-4751-a0da-29ad6551f95e">Modelling</Subactivity>
    <PraDateDisposal xmlns="a9df0e0e-9b5b-47bc-81c1-d190dfb54f87" xsi:nil="true"/>
    <PraDate2 xmlns="a9df0e0e-9b5b-47bc-81c1-d190dfb54f87" xsi:nil="true"/>
    <PraText3 xmlns="a9df0e0e-9b5b-47bc-81c1-d190dfb54f87" xsi:nil="true"/>
    <DocumentType xmlns="02bffcbe-7cf8-467d-a91b-a3e0dbcae01e" xsi:nil="true"/>
    <Case xmlns="70761194-623b-4751-a0da-29ad6551f95e">Buildings, Industry and Energy</Case>
    <AggregationNarrative xmlns="70761194-623b-4751-a0da-29ad6551f95e" xsi:nil="true"/>
    <PraDate1 xmlns="a9df0e0e-9b5b-47bc-81c1-d190dfb54f87" xsi:nil="true"/>
    <PraText2 xmlns="a9df0e0e-9b5b-47bc-81c1-d190dfb54f87" xsi:nil="true"/>
    <_dlc_DocId xmlns="e963e69f-3f58-4e6f-b74a-87e86ca2e125">ZRPJAS3TEE2M-1019338261-1851</_dlc_DocId>
    <_dlc_DocIdUrl xmlns="e963e69f-3f58-4e6f-b74a-87e86ca2e125">
      <Url>https://climatechangegovt.sharepoint.com/sites/HeatIndPower/_layouts/15/DocIdRedir.aspx?ID=ZRPJAS3TEE2M-1019338261-1851</Url>
      <Description>ZRPJAS3TEE2M-1019338261-1851</Description>
    </_dlc_DocIdUrl>
    <SharedWithUsers xmlns="e963e69f-3f58-4e6f-b74a-87e86ca2e125">
      <UserInfo>
        <DisplayName/>
        <AccountId xsi:nil="true"/>
        <AccountType/>
      </UserInfo>
    </SharedWithUsers>
    <_dlc_DocIdPersistId xmlns="e963e69f-3f58-4e6f-b74a-87e86ca2e125">false</_dlc_DocIdPersistId>
    <OTDocID xmlns="3e227461-2e38-4fc1-8fe1-91b4cddf1c1d" xsi:nil="true"/>
    <OTCreatedBy xmlns="3e227461-2e38-4fc1-8fe1-91b4cddf1c1d" xsi:nil="true"/>
    <OTModifiedBy xmlns="3e227461-2e38-4fc1-8fe1-91b4cddf1c1d" xsi:nil="true"/>
    <LegacyMetadata xmlns="3e227461-2e38-4fc1-8fe1-91b4cddf1c1d" xsi:nil="true"/>
  </documentManagement>
</p:properties>
</file>

<file path=customXml/itemProps1.xml><?xml version="1.0" encoding="utf-8"?>
<ds:datastoreItem xmlns:ds="http://schemas.openxmlformats.org/officeDocument/2006/customXml" ds:itemID="{15A4E1B1-34AB-4A37-896D-FD372C1309A6}"/>
</file>

<file path=customXml/itemProps2.xml><?xml version="1.0" encoding="utf-8"?>
<ds:datastoreItem xmlns:ds="http://schemas.openxmlformats.org/officeDocument/2006/customXml" ds:itemID="{82A5FA47-A8A6-4285-9389-D5D8C54E1D6B}"/>
</file>

<file path=customXml/itemProps3.xml><?xml version="1.0" encoding="utf-8"?>
<ds:datastoreItem xmlns:ds="http://schemas.openxmlformats.org/officeDocument/2006/customXml" ds:itemID="{A4EC7C99-A81F-4118-A537-173D18B741DC}"/>
</file>

<file path=customXml/itemProps4.xml><?xml version="1.0" encoding="utf-8"?>
<ds:datastoreItem xmlns:ds="http://schemas.openxmlformats.org/officeDocument/2006/customXml" ds:itemID="{D3AFA1EA-748C-4955-934E-7D923790DCD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ccc</dc:creator>
  <cp:keywords/>
  <dc:description/>
  <cp:lastModifiedBy/>
  <cp:revision/>
  <dcterms:created xsi:type="dcterms:W3CDTF">2022-05-16T03:59:48Z</dcterms:created>
  <dcterms:modified xsi:type="dcterms:W3CDTF">2024-04-08T23:07:37Z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0x0101001297F296736A10479ED2053E1203CB030021261FBC013EA74E8115460F7A67F0BE</vt:lpwstr>
  </property>
  <property fmtid="{D5CDD505-2E9C-101B-9397-08002B2CF9AE}" pid="3" name="_dlc_DocIdItemGuid">
    <vt:lpwstr>5eae64e9-b4d8-4777-891a-a67cfa5944fa</vt:lpwstr>
  </property>
  <property fmtid="{D5CDD505-2E9C-101B-9397-08002B2CF9AE}" pid="4" name="Order">
    <vt:r8>135500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