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HansLandon-Lane\Downloads\"/>
    </mc:Choice>
  </mc:AlternateContent>
  <xr:revisionPtr revIDLastSave="0" documentId="13_ncr:1_{FA6C6BD3-38BB-4492-932F-663085685931}" xr6:coauthVersionLast="47" xr6:coauthVersionMax="47" xr10:uidLastSave="{00000000-0000-0000-0000-000000000000}"/>
  <bookViews>
    <workbookView xWindow="-120" yWindow="-120" windowWidth="29040" windowHeight="15840" tabRatio="820" firstSheet="8" xr2:uid="{96B887CF-2F25-426F-80EA-1EA579A6ED74}"/>
  </bookViews>
  <sheets>
    <sheet name="Contents" sheetId="12" r:id="rId1"/>
    <sheet name="Version history" sheetId="13" r:id="rId2"/>
    <sheet name="Inputs -&gt;" sheetId="9" r:id="rId3"/>
    <sheet name="Fuel prices" sheetId="8" r:id="rId4"/>
    <sheet name="Emissions pricing" sheetId="1" r:id="rId5"/>
    <sheet name="Demand" sheetId="6" r:id="rId6"/>
    <sheet name="Generation stack" sheetId="20" r:id="rId7"/>
    <sheet name="Results -&gt;" sheetId="10" r:id="rId8"/>
    <sheet name="Build" sheetId="7" r:id="rId9"/>
    <sheet name="Demonstration path scenarios" sheetId="2" r:id="rId10"/>
    <sheet name="Other scenarios" sheetId="5" r:id="rId11"/>
    <sheet name="Sensitivity factor analysis" sheetId="3" r:id="rId12"/>
    <sheet name="Retail price estimates" sheetId="21" r:id="rId13"/>
    <sheet name="Generation EBITDA" sheetId="19"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7" i="7" l="1"/>
  <c r="D77" i="7"/>
  <c r="E76" i="7"/>
  <c r="F76" i="7"/>
  <c r="G76" i="7"/>
  <c r="D76" i="7"/>
  <c r="E75" i="7"/>
  <c r="F75" i="7"/>
  <c r="G75" i="7"/>
  <c r="D75" i="7"/>
  <c r="E27" i="3" l="1"/>
  <c r="G16" i="21" l="1"/>
  <c r="H16" i="21"/>
  <c r="I16" i="21"/>
  <c r="J16" i="21"/>
  <c r="G17" i="21"/>
  <c r="H17" i="21"/>
  <c r="I17" i="21"/>
  <c r="J17" i="21"/>
  <c r="F17" i="21"/>
  <c r="F16" i="21"/>
  <c r="G15" i="21"/>
  <c r="H15" i="21"/>
  <c r="I15" i="21"/>
  <c r="J15" i="21"/>
  <c r="F15" i="21"/>
  <c r="G13" i="21"/>
  <c r="H13" i="21"/>
  <c r="I13" i="21"/>
  <c r="J13" i="21"/>
  <c r="G14" i="21"/>
  <c r="H14" i="21"/>
  <c r="I14" i="21"/>
  <c r="J14" i="21"/>
  <c r="F14" i="21"/>
  <c r="F13" i="21"/>
  <c r="G12" i="21"/>
  <c r="H12" i="21"/>
  <c r="I12" i="21"/>
  <c r="J12" i="21"/>
  <c r="F12" i="21"/>
  <c r="E28" i="3"/>
  <c r="E29" i="3"/>
  <c r="D115" i="19" l="1"/>
  <c r="D124" i="19" s="1"/>
  <c r="D116" i="19"/>
  <c r="D117" i="19"/>
  <c r="D114" i="19"/>
  <c r="C117" i="19"/>
  <c r="B116" i="19"/>
  <c r="C116" i="19"/>
  <c r="C115" i="19"/>
  <c r="C124" i="19" s="1"/>
  <c r="B117" i="19"/>
  <c r="B114" i="19"/>
  <c r="B115" i="19"/>
  <c r="C114" i="19"/>
  <c r="C123" i="19" l="1"/>
  <c r="D125" i="19"/>
  <c r="D126" i="19"/>
  <c r="B126" i="19"/>
  <c r="B124" i="19"/>
  <c r="B125" i="19"/>
  <c r="B123" i="19"/>
  <c r="C125" i="19"/>
  <c r="C126" i="19"/>
  <c r="D123" i="19"/>
  <c r="D66" i="7" l="1"/>
  <c r="L20" i="3" l="1" a="1"/>
  <c r="L20" i="3" s="1"/>
  <c r="G86" i="7" l="1"/>
  <c r="E85" i="7"/>
  <c r="F85" i="7"/>
  <c r="G85" i="7"/>
  <c r="D85" i="7"/>
  <c r="E84" i="7"/>
  <c r="F84" i="7"/>
  <c r="G84" i="7"/>
  <c r="D84" i="7"/>
  <c r="G83" i="7"/>
  <c r="E82" i="7"/>
  <c r="F82" i="7"/>
  <c r="G82" i="7"/>
  <c r="D82" i="7"/>
  <c r="G81" i="7"/>
  <c r="F81" i="7"/>
  <c r="E81" i="7"/>
  <c r="D81" i="7"/>
  <c r="E86" i="7" l="1"/>
  <c r="H85" i="7"/>
  <c r="F86" i="7"/>
  <c r="H82" i="7"/>
  <c r="H84" i="7"/>
  <c r="D86" i="7"/>
  <c r="H81" i="7"/>
  <c r="H86" i="7" l="1"/>
  <c r="E83" i="7" l="1"/>
  <c r="F83" i="7"/>
  <c r="D83" i="7"/>
  <c r="H83" i="7" l="1"/>
  <c r="D72" i="7"/>
  <c r="E72" i="7"/>
  <c r="F72" i="7"/>
  <c r="G72" i="7"/>
  <c r="D73" i="7"/>
  <c r="E73" i="7"/>
  <c r="F73" i="7"/>
  <c r="G73" i="7"/>
  <c r="F80" i="7"/>
  <c r="G68" i="7"/>
  <c r="F77" i="7"/>
  <c r="G71" i="7"/>
  <c r="G74" i="7"/>
  <c r="G80" i="7"/>
  <c r="G79" i="7"/>
  <c r="F79" i="7"/>
  <c r="E79" i="7"/>
  <c r="D79" i="7"/>
  <c r="G78" i="7"/>
  <c r="F78" i="7"/>
  <c r="E78" i="7"/>
  <c r="D78" i="7"/>
  <c r="G70" i="7"/>
  <c r="F70" i="7"/>
  <c r="E70" i="7"/>
  <c r="D70" i="7"/>
  <c r="G69" i="7"/>
  <c r="F69" i="7"/>
  <c r="E69" i="7"/>
  <c r="D69" i="7"/>
  <c r="G67" i="7"/>
  <c r="F67" i="7"/>
  <c r="E67" i="7"/>
  <c r="D67" i="7"/>
  <c r="G66" i="7"/>
  <c r="F66" i="7"/>
  <c r="E66" i="7"/>
  <c r="D80" i="7" l="1"/>
  <c r="F71" i="7"/>
  <c r="E77" i="7"/>
  <c r="E68" i="7"/>
  <c r="D74" i="7"/>
  <c r="F74" i="7"/>
  <c r="E74" i="7"/>
  <c r="D71" i="7"/>
  <c r="E71" i="7"/>
  <c r="F68" i="7"/>
  <c r="D68" i="7"/>
  <c r="H73" i="7"/>
  <c r="H72" i="7"/>
  <c r="E80" i="7"/>
  <c r="H69" i="7"/>
  <c r="H66" i="7"/>
  <c r="H67" i="7"/>
  <c r="H70" i="7"/>
  <c r="H79" i="7"/>
  <c r="H76" i="7"/>
  <c r="H78" i="7"/>
  <c r="H75" i="7"/>
  <c r="H77" i="7" l="1"/>
  <c r="H71" i="7"/>
  <c r="H80" i="7"/>
  <c r="H74" i="7"/>
  <c r="H68" i="7"/>
  <c r="T47" i="2" l="1"/>
  <c r="T46" i="2"/>
  <c r="T45" i="2"/>
  <c r="T44" i="2"/>
  <c r="T43" i="2"/>
  <c r="T42" i="2"/>
  <c r="T41" i="2"/>
  <c r="T40" i="2"/>
  <c r="T39" i="2"/>
  <c r="T38" i="2"/>
  <c r="T37" i="2"/>
  <c r="T36" i="2"/>
  <c r="T35" i="2"/>
  <c r="T34" i="2"/>
  <c r="L9" i="3" l="1" a="1"/>
  <c r="L9" i="3" s="1"/>
  <c r="L15" i="3" a="1"/>
  <c r="L15" i="3" s="1"/>
  <c r="L16" i="3" a="1"/>
  <c r="L16" i="3" s="1"/>
  <c r="L17" i="3" a="1"/>
  <c r="L17" i="3" s="1"/>
  <c r="L18" i="3" a="1"/>
  <c r="L18" i="3" s="1"/>
  <c r="L19" i="3" a="1"/>
  <c r="L19" i="3" s="1"/>
  <c r="L21" i="3" a="1"/>
  <c r="L21" i="3" s="1"/>
  <c r="L22" i="3" a="1"/>
  <c r="L22" i="3" s="1"/>
  <c r="L14" i="3" l="1" a="1"/>
  <c r="L14" i="3" s="1"/>
  <c r="L13" i="3" a="1"/>
  <c r="L13" i="3" s="1"/>
  <c r="L12" i="3" a="1"/>
  <c r="L12" i="3" s="1"/>
  <c r="L11" i="3" a="1"/>
  <c r="L11" i="3" s="1"/>
  <c r="L10" i="3" a="1"/>
  <c r="L10" i="3" s="1"/>
  <c r="O12" i="3" l="1"/>
  <c r="D37" i="3" s="1"/>
  <c r="N14" i="3"/>
  <c r="N10" i="3"/>
  <c r="C35" i="3" s="1"/>
  <c r="O21" i="3"/>
  <c r="O16" i="3"/>
  <c r="O11" i="3"/>
  <c r="D36" i="3" s="1"/>
  <c r="O17" i="3"/>
  <c r="O18" i="3"/>
  <c r="O13" i="3"/>
  <c r="O19" i="3"/>
  <c r="O14" i="3"/>
  <c r="O20" i="3"/>
  <c r="O22" i="3"/>
  <c r="O15" i="3"/>
  <c r="O10" i="3"/>
  <c r="D35" i="3" s="1"/>
  <c r="N11" i="3"/>
  <c r="C36" i="3" s="1"/>
  <c r="N12" i="3"/>
  <c r="C37" i="3" s="1"/>
  <c r="N1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<sst xmlns="http://schemas.openxmlformats.org/spreadsheetml/2006/main" count="1431" uniqueCount="267">
  <si>
    <t>Electricity market modelling and retail price estimates results summary</t>
  </si>
  <si>
    <t>Published August 2022</t>
  </si>
  <si>
    <t>Notes:</t>
  </si>
  <si>
    <t>This workbook is supplementary information which supports the impacts analysis in the 'NZ ETS unit limits and price control settings for the 2023-2027' report.</t>
  </si>
  <si>
    <t>This workbook accompanies Technical Annex 3 - Electricity market modelling and retail prices estimates. Please see this report for a complete description of the modelling approach and results.</t>
  </si>
  <si>
    <t xml:space="preserve">The modelling was undertaken during May and June in 2022. Short term projections are influenced by the hydro lake storage at that time. </t>
  </si>
  <si>
    <t>Inputs/assumptions</t>
  </si>
  <si>
    <t>Fuel prices</t>
  </si>
  <si>
    <t>The coal and gas prices used in the modelling</t>
  </si>
  <si>
    <t>Emissions price paths</t>
  </si>
  <si>
    <t>The emissions prices used in the modelling</t>
  </si>
  <si>
    <t>Demand inputs</t>
  </si>
  <si>
    <t>Electricity demand growth</t>
  </si>
  <si>
    <t>Generation stack</t>
  </si>
  <si>
    <t>Detail of the cost and capacity of potential generation projects</t>
  </si>
  <si>
    <t>Scenarios</t>
  </si>
  <si>
    <r>
      <t>The following scenarios were modelled which explored a range of demand profiles and emissions prices</t>
    </r>
    <r>
      <rPr>
        <sz val="11"/>
        <color theme="1"/>
        <rFont val="Calibri"/>
        <family val="2"/>
        <scheme val="minor"/>
      </rPr>
      <t>:</t>
    </r>
  </si>
  <si>
    <t>Demand profile</t>
  </si>
  <si>
    <t>Emissions price path</t>
  </si>
  <si>
    <t>Demonstration path scenarios</t>
  </si>
  <si>
    <t>Demonstration path (update)</t>
  </si>
  <si>
    <t>Current ARP</t>
  </si>
  <si>
    <t>Fixed price path</t>
  </si>
  <si>
    <t>Current CCR trigger</t>
  </si>
  <si>
    <t>Higher emissions price path</t>
  </si>
  <si>
    <t>Slower demand growth scenarios</t>
  </si>
  <si>
    <t>Current policy reference (update)</t>
  </si>
  <si>
    <t>Tiwai closes</t>
  </si>
  <si>
    <t>Results</t>
  </si>
  <si>
    <t>Build</t>
  </si>
  <si>
    <t>The sequence of build of new generation for each scenario</t>
  </si>
  <si>
    <t>Modelled generation, emissions and wholesale prices for the demonstration path scenarios</t>
  </si>
  <si>
    <t>Other scenarios</t>
  </si>
  <si>
    <t>Modelled generation, emissions and wholesale prices for the slower demand growth scenarios and the Tiwai closes scenario</t>
  </si>
  <si>
    <t>Sensitivity factor analysis</t>
  </si>
  <si>
    <t>Calculation of the sensitivity factor between emissions pricing and wholesale prices for the demonstration path scenarios</t>
  </si>
  <si>
    <t>Retail price estimates</t>
  </si>
  <si>
    <t>Estimates of the emissions price component on retail electricity prices</t>
  </si>
  <si>
    <t>Generation EBITDA analysis</t>
  </si>
  <si>
    <t>Generation EBITDA analysis for the demonstration path scenarios</t>
  </si>
  <si>
    <t>Version no.</t>
  </si>
  <si>
    <t>Date</t>
  </si>
  <si>
    <t>Summary of change</t>
  </si>
  <si>
    <t>Initial version</t>
  </si>
  <si>
    <t>Fuel prices ($/GJ)</t>
  </si>
  <si>
    <t>1. All prices are in real 2022 dollars</t>
  </si>
  <si>
    <t>2. Fuel prices exclude the cost of emissions</t>
  </si>
  <si>
    <t>2. 2022 gas price is approximately the simple average of FRQI for the 12 months to April 2022.  Assumed price then steps down over 2 years to Energy Link's March 2022 gas price path forecast (50th percentile).</t>
  </si>
  <si>
    <t xml:space="preserve">3. 2022 coal price is equivalent to 200 USD/tonne then eases to long term average assumption </t>
  </si>
  <si>
    <t>Year</t>
  </si>
  <si>
    <t>Gas</t>
  </si>
  <si>
    <t>Coal</t>
  </si>
  <si>
    <r>
      <t>Emissions price paths ($/tCO</t>
    </r>
    <r>
      <rPr>
        <b/>
        <vertAlign val="subscript"/>
        <sz val="11"/>
        <color theme="1"/>
        <rFont val="Calibri"/>
        <family val="2"/>
        <scheme val="minor"/>
      </rPr>
      <t>2</t>
    </r>
    <r>
      <rPr>
        <b/>
        <sz val="11"/>
        <color theme="1"/>
        <rFont val="Calibri"/>
        <family val="2"/>
        <scheme val="minor"/>
      </rPr>
      <t>e)</t>
    </r>
  </si>
  <si>
    <t>2. These emissions price paths do not indicate predictions or projections of future market prices – the actual NZ ETS price will be determined by the market</t>
  </si>
  <si>
    <t>Annual electricity demand (TWh)</t>
  </si>
  <si>
    <t>1. Demand is grid connected and excludes TX losses</t>
  </si>
  <si>
    <t>2. Demand growth is based on outputs from the ENZ model</t>
  </si>
  <si>
    <t xml:space="preserve">3. 2021 has been aligned with reported actuals (SCADA) by Transpower </t>
  </si>
  <si>
    <r>
      <t xml:space="preserve">4. Due to the timing of updates to the ENZ model, the </t>
    </r>
    <r>
      <rPr>
        <i/>
        <sz val="11"/>
        <color rgb="FF000000"/>
        <rFont val="Calibri"/>
        <family val="2"/>
        <scheme val="minor"/>
      </rPr>
      <t xml:space="preserve">Demonstration path (update) </t>
    </r>
    <r>
      <rPr>
        <sz val="11"/>
        <color rgb="FF000000"/>
        <rFont val="Calibri"/>
        <family val="2"/>
        <scheme val="minor"/>
      </rPr>
      <t xml:space="preserve">and </t>
    </r>
    <r>
      <rPr>
        <i/>
        <sz val="11"/>
        <color rgb="FF000000"/>
        <rFont val="Calibri"/>
        <family val="2"/>
        <scheme val="minor"/>
      </rPr>
      <t xml:space="preserve">Current policy reference (update) </t>
    </r>
    <r>
      <rPr>
        <sz val="11"/>
        <color rgb="FF000000"/>
        <rFont val="Calibri"/>
        <family val="2"/>
        <scheme val="minor"/>
      </rPr>
      <t xml:space="preserve">are not equivalent to the updated </t>
    </r>
    <r>
      <rPr>
        <i/>
        <sz val="11"/>
        <color rgb="FF000000"/>
        <rFont val="Calibri"/>
        <family val="2"/>
        <scheme val="minor"/>
      </rPr>
      <t>Demonstration Path</t>
    </r>
    <r>
      <rPr>
        <sz val="11"/>
        <color rgb="FF000000"/>
        <rFont val="Calibri"/>
        <family val="2"/>
        <scheme val="minor"/>
      </rPr>
      <t xml:space="preserve"> and</t>
    </r>
    <r>
      <rPr>
        <i/>
        <sz val="11"/>
        <color rgb="FF000000"/>
        <rFont val="Calibri"/>
        <family val="2"/>
        <scheme val="minor"/>
      </rPr>
      <t xml:space="preserve"> Current policy reference </t>
    </r>
    <r>
      <rPr>
        <sz val="11"/>
        <color rgb="FF000000"/>
        <rFont val="Calibri"/>
        <family val="2"/>
        <scheme val="minor"/>
      </rPr>
      <t xml:space="preserve">case used for the unit volume setting component of the 2022 NZ ETS advice. Gross demand differs by up to ~1% for the </t>
    </r>
    <r>
      <rPr>
        <i/>
        <sz val="11"/>
        <color rgb="FF000000"/>
        <rFont val="Calibri"/>
        <family val="2"/>
        <scheme val="minor"/>
      </rPr>
      <t xml:space="preserve">Demonstration path </t>
    </r>
    <r>
      <rPr>
        <sz val="11"/>
        <color rgb="FF000000"/>
        <rFont val="Calibri"/>
        <family val="2"/>
        <scheme val="minor"/>
      </rPr>
      <t xml:space="preserve">and 0.4% for the </t>
    </r>
    <r>
      <rPr>
        <i/>
        <sz val="11"/>
        <color rgb="FF000000"/>
        <rFont val="Calibri"/>
        <family val="2"/>
        <scheme val="minor"/>
      </rPr>
      <t>Current policy reference</t>
    </r>
    <r>
      <rPr>
        <sz val="11"/>
        <color rgb="FF000000"/>
        <rFont val="Calibri"/>
        <family val="2"/>
        <scheme val="minor"/>
      </rPr>
      <t xml:space="preserve"> scenarios. </t>
    </r>
  </si>
  <si>
    <t>Stack of potential generation projects</t>
  </si>
  <si>
    <t>1. Project detail and costs are largely based on the 2020 Generation Stack Update reports which were commissioned by the Ministry of Business Innovation and Employment.</t>
  </si>
  <si>
    <t xml:space="preserve">2. Some costs have been adjusted based on public reports and market analysis. </t>
  </si>
  <si>
    <t>3. Project costs are based on 2020 estimates and have been inflated to 2022 dollars. CAPEX and OPEX for solar projects have been increased by 6%, and all other generation types by 8%.</t>
  </si>
  <si>
    <t>4. Projects are costed based on a return of investment of 5.88% (real and after tax).</t>
  </si>
  <si>
    <t>5. Wind and solar CAPEX cost reduction assumptions are based on consideration of multiple global outlooks.</t>
  </si>
  <si>
    <r>
      <t>6. 2022 LCOEs shown below include the cost of emissions at $70/tCO</t>
    </r>
    <r>
      <rPr>
        <vertAlign val="subscript"/>
        <sz val="11"/>
        <color theme="1"/>
        <rFont val="Calibri"/>
        <family val="2"/>
        <scheme val="minor"/>
      </rPr>
      <t>2</t>
    </r>
    <r>
      <rPr>
        <sz val="11"/>
        <color theme="1"/>
        <rFont val="Calibri"/>
        <family val="2"/>
        <scheme val="minor"/>
      </rPr>
      <t>e</t>
    </r>
  </si>
  <si>
    <t>Summary</t>
  </si>
  <si>
    <t>Wind</t>
  </si>
  <si>
    <t>Utility solar</t>
  </si>
  <si>
    <t>Utility solar (with battery)</t>
  </si>
  <si>
    <t>Geothermal</t>
  </si>
  <si>
    <t>Hydro</t>
  </si>
  <si>
    <t>Gas peaker</t>
  </si>
  <si>
    <t>Number of projects</t>
  </si>
  <si>
    <t>Potential total installed capacity (GW)</t>
  </si>
  <si>
    <t>Minimum 2022 LCOE ($/MWh)</t>
  </si>
  <si>
    <t>Average 2022 LCOE ($/MWh)</t>
  </si>
  <si>
    <t>Maximum 2022 LCOE ($/MWh)</t>
  </si>
  <si>
    <t>Rate of CAPEX reduction</t>
  </si>
  <si>
    <t>0.8% p.a to 2035</t>
  </si>
  <si>
    <t>3.0% p.a to 2035</t>
  </si>
  <si>
    <t>NA</t>
  </si>
  <si>
    <t>Build sequence of new generation</t>
  </si>
  <si>
    <t>1. Reported project generation is based on assumed capacity factors</t>
  </si>
  <si>
    <t>Emissions price: Current ARP</t>
  </si>
  <si>
    <t>Emissions price: Fixed price path</t>
  </si>
  <si>
    <t>Emissions price: Current CCR</t>
  </si>
  <si>
    <t>Emissions price: Higher emissions price path</t>
  </si>
  <si>
    <t>Demand: Demonstration path (update)</t>
  </si>
  <si>
    <t>Demand: Current policy reference (update)</t>
  </si>
  <si>
    <t>Date completed</t>
  </si>
  <si>
    <t>Project</t>
  </si>
  <si>
    <t>Size (MW)</t>
  </si>
  <si>
    <t>Capacity Factor (assumed)</t>
  </si>
  <si>
    <t>Average annual generation (GWh)</t>
  </si>
  <si>
    <t>Cumulative annual generation (GWh)</t>
  </si>
  <si>
    <t>Generation type</t>
  </si>
  <si>
    <t>KOE_R1</t>
  </si>
  <si>
    <t>Solar</t>
  </si>
  <si>
    <t>Turitea stage 2</t>
  </si>
  <si>
    <t>KOE_R2</t>
  </si>
  <si>
    <t>Tauhara geothermal</t>
  </si>
  <si>
    <t>Harapaki wind farm</t>
  </si>
  <si>
    <t>Kaiwaikawe wind farm</t>
  </si>
  <si>
    <t>LTN_W1</t>
  </si>
  <si>
    <t>CPK_W1</t>
  </si>
  <si>
    <t>MTO_R1</t>
  </si>
  <si>
    <t>WRK_S1</t>
  </si>
  <si>
    <t>EDG_R1</t>
  </si>
  <si>
    <t>KPU_W1</t>
  </si>
  <si>
    <t>HLY_W1</t>
  </si>
  <si>
    <t>HEN_W1</t>
  </si>
  <si>
    <t>LTN_W2</t>
  </si>
  <si>
    <t>HLY_R1</t>
  </si>
  <si>
    <t>KPU_R2</t>
  </si>
  <si>
    <t>GFD_W1</t>
  </si>
  <si>
    <t>HEN_W2</t>
  </si>
  <si>
    <t>GOR_W1</t>
  </si>
  <si>
    <t>KOE_W3</t>
  </si>
  <si>
    <t>LTN_W3</t>
  </si>
  <si>
    <t>HEN_R3</t>
  </si>
  <si>
    <t>GOR_W2</t>
  </si>
  <si>
    <t>BRB_R1</t>
  </si>
  <si>
    <t>EDG_R2</t>
  </si>
  <si>
    <t>HLY_R2</t>
  </si>
  <si>
    <t>WKM_S1</t>
  </si>
  <si>
    <t>HEN_W4</t>
  </si>
  <si>
    <t>ALB_R1</t>
  </si>
  <si>
    <t>STK_R1</t>
  </si>
  <si>
    <t>SVL_R1</t>
  </si>
  <si>
    <t>ISL_R1</t>
  </si>
  <si>
    <t>BEN_W1</t>
  </si>
  <si>
    <t>GOR_W3</t>
  </si>
  <si>
    <t>GLN_W1</t>
  </si>
  <si>
    <t>HLY_G3</t>
  </si>
  <si>
    <t>GOR_W4</t>
  </si>
  <si>
    <t>SVL_R2</t>
  </si>
  <si>
    <t>HLY_R4</t>
  </si>
  <si>
    <t>HLY_R3</t>
  </si>
  <si>
    <t>BRB_R2</t>
  </si>
  <si>
    <t>GLN_R2</t>
  </si>
  <si>
    <t>CUL_R1</t>
  </si>
  <si>
    <t>WPR_W1</t>
  </si>
  <si>
    <t>ALB_W2</t>
  </si>
  <si>
    <t>MST_W1</t>
  </si>
  <si>
    <t>GLN_R1</t>
  </si>
  <si>
    <t>GLN_W2</t>
  </si>
  <si>
    <t>HWB_W1</t>
  </si>
  <si>
    <t>HLY_W3</t>
  </si>
  <si>
    <t>HLY_G4</t>
  </si>
  <si>
    <t>HAM_W1</t>
  </si>
  <si>
    <t>MPE_R1</t>
  </si>
  <si>
    <t>WDV_W1</t>
  </si>
  <si>
    <t>TNG_W1</t>
  </si>
  <si>
    <t>Grid scale battery build</t>
  </si>
  <si>
    <t>Common to all scenarios</t>
  </si>
  <si>
    <t>Date operational</t>
  </si>
  <si>
    <t>Node</t>
  </si>
  <si>
    <t>Capacity (MW)</t>
  </si>
  <si>
    <t>Energy storage (MWh)</t>
  </si>
  <si>
    <t>TWH</t>
  </si>
  <si>
    <t>MDN</t>
  </si>
  <si>
    <t>HEN</t>
  </si>
  <si>
    <t>Summary of total new build by 2035 across each scenario</t>
  </si>
  <si>
    <t>Scenario</t>
  </si>
  <si>
    <t>Measure</t>
  </si>
  <si>
    <t>Total</t>
  </si>
  <si>
    <t>Demand</t>
  </si>
  <si>
    <t>Emissions price</t>
  </si>
  <si>
    <t>Number</t>
  </si>
  <si>
    <t>Annual generation (GWh)</t>
  </si>
  <si>
    <t>1. All prices are in real 2022 NZD and are the time weighted average spot market price</t>
  </si>
  <si>
    <t>2. Prices are given at the Haywards grid exit point</t>
  </si>
  <si>
    <t>3. Emissions and generation values are given as the average (mean) across simulated weather years</t>
  </si>
  <si>
    <t>4. Prices are given at percentile levels and as means. The price distribution reflects the modelled variation across simulated weather years. For example, the 95th percentile line corresponds to the price that is exceeded in only 5% of weather years</t>
  </si>
  <si>
    <t>5. The 2022 model year is for the period of 28 April to 31 December</t>
  </si>
  <si>
    <t>Generation</t>
  </si>
  <si>
    <t>Emissions</t>
  </si>
  <si>
    <t>Wholesale prices</t>
  </si>
  <si>
    <t>Generation by type (GWh)</t>
  </si>
  <si>
    <t>Renewable %</t>
  </si>
  <si>
    <t>Installed Capacity (MW)</t>
  </si>
  <si>
    <r>
      <t>Generation emissions (kt CO</t>
    </r>
    <r>
      <rPr>
        <vertAlign val="subscript"/>
        <sz val="11"/>
        <color theme="1"/>
        <rFont val="Calibri"/>
        <family val="2"/>
        <scheme val="minor"/>
      </rPr>
      <t>2</t>
    </r>
    <r>
      <rPr>
        <sz val="11"/>
        <color theme="1"/>
        <rFont val="Calibri"/>
        <family val="2"/>
        <scheme val="minor"/>
      </rPr>
      <t>e)</t>
    </r>
  </si>
  <si>
    <r>
      <t>Emission intensity of generation (gCO</t>
    </r>
    <r>
      <rPr>
        <vertAlign val="subscript"/>
        <sz val="11"/>
        <color theme="1"/>
        <rFont val="Calibri"/>
        <family val="2"/>
        <scheme val="minor"/>
      </rPr>
      <t>2</t>
    </r>
    <r>
      <rPr>
        <sz val="11"/>
        <color theme="1"/>
        <rFont val="Calibri"/>
        <family val="2"/>
        <scheme val="minor"/>
      </rPr>
      <t>/kWh)</t>
    </r>
  </si>
  <si>
    <t xml:space="preserve">TWA wholesale price ($/MWh) for Haywards GXP </t>
  </si>
  <si>
    <t>Home solar</t>
  </si>
  <si>
    <t>Diesel</t>
  </si>
  <si>
    <t>Fossil gas</t>
  </si>
  <si>
    <t>Cogen - fossil</t>
  </si>
  <si>
    <t>Cogen - renewable</t>
  </si>
  <si>
    <t>Excl cogen</t>
  </si>
  <si>
    <t>Incl cogen</t>
  </si>
  <si>
    <t>Battery</t>
  </si>
  <si>
    <t>Fossil cogen</t>
  </si>
  <si>
    <t>Renewable cogen</t>
  </si>
  <si>
    <t>Mean</t>
  </si>
  <si>
    <t>Total (incl cogen)</t>
  </si>
  <si>
    <t>Utility solar (including battery)</t>
  </si>
  <si>
    <t xml:space="preserve"> </t>
  </si>
  <si>
    <t>Demand: Tiwai closes</t>
  </si>
  <si>
    <t>Sensitivity factor between wholesale prices and emissions prices</t>
  </si>
  <si>
    <t>1. Analysis is based on TWA prices at the Haywards GXP averaged across simulated weather years</t>
  </si>
  <si>
    <t>2. Prices shown are in real 2022 dollars</t>
  </si>
  <si>
    <t>Emissions price paths ($/tCO2e)</t>
  </si>
  <si>
    <t>TWA electricity price ($/MWh)</t>
  </si>
  <si>
    <t>Linear regression analysis</t>
  </si>
  <si>
    <t>Current CCR</t>
  </si>
  <si>
    <t>Sensitivity factor ($/MWh / $/tCO2e)</t>
  </si>
  <si>
    <t>Estimated TWAP wo emissions pricing ($/MWh)</t>
  </si>
  <si>
    <t>Regulatory period average ($/MWh / $/tCO2e)</t>
  </si>
  <si>
    <t>long-term average ($/MWh / $/tCO2e)</t>
  </si>
  <si>
    <t>Wholesale TWA to retail price scaling</t>
  </si>
  <si>
    <t>Rs</t>
  </si>
  <si>
    <t>Hs</t>
  </si>
  <si>
    <t>Ls</t>
  </si>
  <si>
    <t>Residential</t>
  </si>
  <si>
    <t>Commercial</t>
  </si>
  <si>
    <t>Industrial</t>
  </si>
  <si>
    <t>Sensitivity factor between retail prices and emissions prices</t>
  </si>
  <si>
    <t>Fuel</t>
  </si>
  <si>
    <t>Unit</t>
  </si>
  <si>
    <t>Factor</t>
  </si>
  <si>
    <t>High impact</t>
  </si>
  <si>
    <t>Low impact</t>
  </si>
  <si>
    <t>$/MWh / $/tCO2e</t>
  </si>
  <si>
    <t>Retail price emissions component estimates for a range of emissions prices</t>
  </si>
  <si>
    <t>1. These estimates are based on analysis of the Demonstration path scenarios and reflect the trend of the sensitivity of the wholesale price to emissions prices over multiple years</t>
  </si>
  <si>
    <t>2. The high impact setting uses the average of the retail price sensitivity factor over the period of 2023-2027</t>
  </si>
  <si>
    <t>3. The low impact setting uses the average of the retail price sensitivity factor over the period of 2023-2035</t>
  </si>
  <si>
    <t xml:space="preserve">4. By 2027 the emissions price sensitivity factor falls below the low impact setting and this quantification would overstate potential price impacts. </t>
  </si>
  <si>
    <t xml:space="preserve">5. 2021 prices are based on MBIE reporting and represent fixed and variable components of a typical bill. All prices have been inflated to real 2022 dollars. </t>
  </si>
  <si>
    <t>Emissions component of price (c/kWh)</t>
  </si>
  <si>
    <r>
      <t>Emissions price ($/tCO</t>
    </r>
    <r>
      <rPr>
        <i/>
        <vertAlign val="subscript"/>
        <sz val="11"/>
        <color theme="1"/>
        <rFont val="Calibri"/>
        <family val="2"/>
        <scheme val="minor"/>
      </rPr>
      <t>2</t>
    </r>
    <r>
      <rPr>
        <i/>
        <sz val="11"/>
        <color theme="1"/>
        <rFont val="Calibri"/>
        <family val="2"/>
        <scheme val="minor"/>
      </rPr>
      <t>e)</t>
    </r>
  </si>
  <si>
    <t>Sector</t>
  </si>
  <si>
    <t>2021 price (c/kWh)</t>
  </si>
  <si>
    <r>
      <t>Sensitivity factor ($/MWh / $/tCO</t>
    </r>
    <r>
      <rPr>
        <b/>
        <vertAlign val="subscript"/>
        <sz val="11"/>
        <color theme="1"/>
        <rFont val="Calibri"/>
        <family val="2"/>
        <scheme val="minor"/>
      </rPr>
      <t>2</t>
    </r>
    <r>
      <rPr>
        <b/>
        <sz val="11"/>
        <color theme="1"/>
        <rFont val="Calibri"/>
        <family val="2"/>
        <scheme val="minor"/>
      </rPr>
      <t>e)</t>
    </r>
  </si>
  <si>
    <t>Residential*</t>
  </si>
  <si>
    <t>*prices include GST of 15%</t>
  </si>
  <si>
    <t>Generation EBITDA analysis for demonstration path scenarios</t>
  </si>
  <si>
    <t>Calculation details:</t>
  </si>
  <si>
    <t>1. EBITDA (Earnings Before Interest, Taxes, Depreciation, and Amortization) is modelled generation spot market revenue less fuel, emissions and O&amp;M (operation and maintenance) costs. Calculations are performed at the plant, hydro scheme or project level. Aggregated totals are shown here for the demonstration path scenarios.</t>
  </si>
  <si>
    <t xml:space="preserve">2. The calculations are based on the average (mean) spot market revenue and generation across simulated weather years. These are outputs from the E-Market model. </t>
  </si>
  <si>
    <t>3. For thermal plants, fuel costs are the product of assumed plant heat rate, modelled generation and assumed fuel price. Emissions costs are the product of assumed plant heat rate, modelled generation, assumed emissions price and fuel emission intensity.</t>
  </si>
  <si>
    <t xml:space="preserve">4. Geothermal emissions costs are product of assumed emission intensity of fields and generation output. Assumed field intensities are static and based on the average of publicly reported field monitoring. </t>
  </si>
  <si>
    <t>5. Variable and fixed O&amp;M components are included in this analysis. Cost assumptions are based on MBIE generation stack update reports and other information.</t>
  </si>
  <si>
    <t>6. Generator paid transmission costs are excluded from this analysis.</t>
  </si>
  <si>
    <t>7. Cogeneration is excluded from totals.</t>
  </si>
  <si>
    <t>8. The analysis does not including hedging in the wholesale market or other financial contracts. It is not a firm level analysis and retail books are not represented.</t>
  </si>
  <si>
    <t>1. All dollar amounts are in real 2022 dollars.</t>
  </si>
  <si>
    <t>2. Regulatory period totals are undiscounted.</t>
  </si>
  <si>
    <t>3. Coal generation EBITDA is negative in all modelled scenarios. It is assumed that this generation covers its cost through financial contracts.</t>
  </si>
  <si>
    <t>4. The 2022 model year is for the period of 28 April to 31 December.</t>
  </si>
  <si>
    <t>5. The average emissions price presented in the scenario comparison chart is the simple time weighted average over the period of 2023-2027.</t>
  </si>
  <si>
    <t>Modelled spot market revenue (million $)</t>
  </si>
  <si>
    <t>EBIDTA (million $)</t>
  </si>
  <si>
    <t>Annual generation (TWh)</t>
  </si>
  <si>
    <t>Existing generation</t>
  </si>
  <si>
    <t>New generation</t>
  </si>
  <si>
    <t>Summary of EBITDA over regulatory period</t>
  </si>
  <si>
    <t>Existing</t>
  </si>
  <si>
    <t>New Gen</t>
  </si>
  <si>
    <t>Aggregated EBITDA over regulatory period</t>
  </si>
  <si>
    <t>New</t>
  </si>
  <si>
    <t>renewable</t>
  </si>
  <si>
    <t>thermal</t>
  </si>
  <si>
    <t>Differences in aggregated EBITDA over regulatory period</t>
  </si>
  <si>
    <t>Average emissions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</si>
</sst>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quot;$&quot;#,##0.00"/>
    <numFmt numFmtId="167" formatCode="0.0"/>
    <numFmt numFmtId="168" formatCode="_-* #,##0.0_-;\-* #,##0.0_-;_-* &quot;-&quot;_-;_-@_-"/>
    <numFmt numFmtId="169" formatCode="_-&quot;$&quot;* #,##0_-;\-&quot;$&quot;* #,##0_-;_-&quot;$&quot;* &quot;-&quot;??_-;_-@_-"/>
    <numFmt numFmtId="170" formatCode="0.000000"/>
    <numFmt numFmtId="171" formatCode="#,##0_ ;\-#,##0\ "/>
    <numFmt numFmtId="172" formatCode="#,##0.00_ ;[Red]\-#,##0.00\ "/>
    <numFmt numFmtId="173" formatCode="_-&quot;$&quot;* #,##0.0_-;\-&quot;$&quot;* #,##0.0_-;_-&quot;$&quot;* &quot;-&quot;??_-;_-@_-"/>
    <numFmt numFmtId="174" formatCode="&quot;$&quot;#,##0.0"/>
    <numFmt numFmtId="175" formatCode="#,##0.000"/>
    <numFmt numFmtId="176" formatCode="0.00000%"/>
  </numFmts>
  <fonts count="3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2"/>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u/>
      <sz val="6.6"/>
      <color theme="10"/>
      <name val="Calibri"/>
      <family val="2"/>
    </font>
    <font>
      <b/>
      <sz val="18"/>
      <color theme="3"/>
      <name val="Calibri Light"/>
      <family val="2"/>
      <scheme val="major"/>
    </font>
    <font>
      <sz val="11"/>
      <color rgb="FF9C6500"/>
      <name val="Calibri"/>
      <family val="2"/>
      <scheme val="minor"/>
    </font>
    <font>
      <sz val="10"/>
      <color rgb="FF000000"/>
      <name val="Calibri"/>
      <family val="2"/>
      <scheme val="minor"/>
    </font>
    <font>
      <b/>
      <sz val="11"/>
      <name val="Calibri"/>
      <family val="2"/>
      <scheme val="minor"/>
    </font>
    <font>
      <sz val="11"/>
      <color rgb="FF000000"/>
      <name val="Calibri"/>
      <family val="2"/>
      <scheme val="minor"/>
    </font>
    <font>
      <i/>
      <sz val="11"/>
      <color rgb="FF000000"/>
      <name val="Calibri"/>
      <family val="2"/>
      <scheme val="minor"/>
    </font>
    <font>
      <sz val="10"/>
      <name val="Calibri"/>
      <family val="2"/>
      <scheme val="minor"/>
    </font>
    <font>
      <sz val="11"/>
      <name val="Calibri"/>
      <family val="2"/>
      <scheme val="minor"/>
    </font>
    <font>
      <b/>
      <i/>
      <sz val="11"/>
      <color theme="1"/>
      <name val="Calibri"/>
      <family val="2"/>
      <scheme val="minor"/>
    </font>
    <font>
      <sz val="8"/>
      <name val="Calibri"/>
      <family val="2"/>
      <scheme val="minor"/>
    </font>
    <font>
      <i/>
      <sz val="11"/>
      <color theme="1"/>
      <name val="Calibri"/>
      <family val="2"/>
      <scheme val="minor"/>
    </font>
    <font>
      <b/>
      <sz val="10"/>
      <color rgb="FF000000"/>
      <name val="Calibri"/>
      <family val="2"/>
      <scheme val="minor"/>
    </font>
    <font>
      <b/>
      <i/>
      <sz val="10"/>
      <color rgb="FF44546A"/>
      <name val="Calibri"/>
      <family val="2"/>
      <scheme val="minor"/>
    </font>
    <font>
      <b/>
      <vertAlign val="subscript"/>
      <sz val="11"/>
      <color theme="1"/>
      <name val="Calibri"/>
      <family val="2"/>
      <scheme val="minor"/>
    </font>
    <font>
      <vertAlign val="subscript"/>
      <sz val="11"/>
      <color theme="1"/>
      <name val="Calibri"/>
      <family val="2"/>
      <scheme val="minor"/>
    </font>
    <font>
      <i/>
      <vertAlign val="subscript"/>
      <sz val="11"/>
      <color theme="1"/>
      <name val="Calibri"/>
      <family val="2"/>
      <scheme val="minor"/>
    </font>
  </fonts>
  <fills count="4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33">
    <xf numFmtId="0" fontId="0" fillId="0" borderId="0"/>
    <xf numFmtId="43" fontId="1" fillId="0" borderId="0" applyFont="0" applyFill="0" applyBorder="0" applyAlignment="0" applyProtection="0"/>
    <xf numFmtId="9"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0" fontId="6" fillId="0" borderId="0" applyNumberFormat="0" applyFill="0" applyBorder="0" applyAlignment="0" applyProtection="0"/>
    <xf numFmtId="0" fontId="7" fillId="0" borderId="20" applyNumberFormat="0" applyFill="0" applyAlignment="0" applyProtection="0"/>
    <xf numFmtId="0" fontId="8" fillId="0" borderId="21" applyNumberFormat="0" applyFill="0" applyAlignment="0" applyProtection="0"/>
    <xf numFmtId="0" fontId="9" fillId="0" borderId="22"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9" borderId="23" applyNumberFormat="0" applyAlignment="0" applyProtection="0"/>
    <xf numFmtId="0" fontId="13" fillId="10" borderId="24" applyNumberFormat="0" applyAlignment="0" applyProtection="0"/>
    <xf numFmtId="0" fontId="14" fillId="10" borderId="23" applyNumberFormat="0" applyAlignment="0" applyProtection="0"/>
    <xf numFmtId="0" fontId="15" fillId="0" borderId="25" applyNumberFormat="0" applyFill="0" applyAlignment="0" applyProtection="0"/>
    <xf numFmtId="0" fontId="16" fillId="11" borderId="2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 fillId="0" borderId="28" applyNumberFormat="0" applyFill="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3" fillId="0" borderId="0"/>
    <xf numFmtId="172"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ill="0" applyBorder="0" applyAlignment="0" applyProtection="0"/>
    <xf numFmtId="0" fontId="23" fillId="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 fillId="36" borderId="0" applyNumberFormat="0" applyBorder="0" applyAlignment="0" applyProtection="0"/>
    <xf numFmtId="0" fontId="1" fillId="0" borderId="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0" fontId="20" fillId="0" borderId="0"/>
    <xf numFmtId="0" fontId="20" fillId="12" borderId="27"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cellStyleXfs>
  <cellXfs count="521">
    <xf numFmtId="0" fontId="0" fillId="0" borderId="0" xfId="0"/>
    <xf numFmtId="0" fontId="3" fillId="0" borderId="0" xfId="0" applyFont="1"/>
    <xf numFmtId="165" fontId="0" fillId="0" borderId="0" xfId="1" applyNumberFormat="1" applyFont="1" applyBorder="1"/>
    <xf numFmtId="165" fontId="0" fillId="0" borderId="0" xfId="1" applyNumberFormat="1" applyFont="1" applyFill="1" applyBorder="1"/>
    <xf numFmtId="0" fontId="3" fillId="0" borderId="0" xfId="0" applyFont="1" applyAlignment="1">
      <alignment horizontal="left"/>
    </xf>
    <xf numFmtId="41" fontId="0" fillId="0" borderId="0" xfId="1" applyNumberFormat="1" applyFont="1" applyBorder="1"/>
    <xf numFmtId="0" fontId="2" fillId="0" borderId="0" xfId="0" applyFont="1"/>
    <xf numFmtId="0" fontId="0" fillId="0" borderId="0" xfId="1" applyNumberFormat="1" applyFont="1" applyBorder="1"/>
    <xf numFmtId="2" fontId="0" fillId="0" borderId="0" xfId="0" applyNumberFormat="1"/>
    <xf numFmtId="166" fontId="0" fillId="0" borderId="0" xfId="0" applyNumberFormat="1"/>
    <xf numFmtId="41" fontId="0" fillId="0" borderId="0" xfId="1" applyNumberFormat="1" applyFont="1" applyFill="1" applyBorder="1"/>
    <xf numFmtId="2" fontId="3" fillId="0" borderId="0" xfId="0" applyNumberFormat="1" applyFont="1" applyAlignment="1">
      <alignment horizontal="left"/>
    </xf>
    <xf numFmtId="0" fontId="0" fillId="0" borderId="0" xfId="1" applyNumberFormat="1" applyFont="1" applyFill="1" applyBorder="1"/>
    <xf numFmtId="167" fontId="0" fillId="0" borderId="0" xfId="1" applyNumberFormat="1" applyFont="1" applyFill="1" applyBorder="1"/>
    <xf numFmtId="167" fontId="0" fillId="0" borderId="0" xfId="0" applyNumberFormat="1"/>
    <xf numFmtId="0" fontId="4" fillId="0" borderId="0" xfId="0" applyFont="1" applyAlignment="1">
      <alignment horizontal="right"/>
    </xf>
    <xf numFmtId="44" fontId="0" fillId="0" borderId="0" xfId="3" applyFont="1" applyFill="1" applyBorder="1"/>
    <xf numFmtId="41" fontId="0" fillId="0" borderId="0" xfId="1" applyNumberFormat="1" applyFont="1" applyFill="1" applyBorder="1" applyAlignment="1">
      <alignment horizontal="right" vertical="center"/>
    </xf>
    <xf numFmtId="41" fontId="0" fillId="0" borderId="0" xfId="1" applyNumberFormat="1" applyFont="1" applyFill="1" applyBorder="1" applyAlignment="1">
      <alignment vertical="center"/>
    </xf>
    <xf numFmtId="0" fontId="0" fillId="0" borderId="0" xfId="0" applyAlignment="1">
      <alignment horizontal="right" vertical="center"/>
    </xf>
    <xf numFmtId="0" fontId="0" fillId="0" borderId="0" xfId="1" applyNumberFormat="1" applyFont="1" applyFill="1" applyBorder="1" applyAlignment="1">
      <alignment horizontal="right" vertical="center"/>
    </xf>
    <xf numFmtId="9" fontId="0" fillId="0" borderId="0" xfId="1" applyNumberFormat="1" applyFont="1" applyFill="1" applyBorder="1" applyAlignment="1">
      <alignment horizontal="right" vertical="center"/>
    </xf>
    <xf numFmtId="168" fontId="0" fillId="0" borderId="0" xfId="1" applyNumberFormat="1" applyFont="1" applyFill="1" applyBorder="1" applyAlignment="1">
      <alignment vertical="center"/>
    </xf>
    <xf numFmtId="164" fontId="0" fillId="0" borderId="0" xfId="4" applyNumberFormat="1" applyFont="1" applyFill="1" applyBorder="1" applyAlignment="1">
      <alignment horizontal="right" vertical="center"/>
    </xf>
    <xf numFmtId="0" fontId="0" fillId="0" borderId="0" xfId="0" applyAlignment="1">
      <alignment vertical="center"/>
    </xf>
    <xf numFmtId="0" fontId="5" fillId="0" borderId="0" xfId="0" applyFont="1"/>
    <xf numFmtId="0" fontId="0" fillId="0" borderId="0" xfId="0" applyAlignment="1">
      <alignment horizontal="left" vertical="center"/>
    </xf>
    <xf numFmtId="0" fontId="0" fillId="0" borderId="0" xfId="0" applyAlignment="1">
      <alignment horizontal="center" vertical="top" wrapText="1"/>
    </xf>
    <xf numFmtId="0" fontId="0" fillId="0" borderId="0" xfId="0" applyAlignment="1">
      <alignment horizontal="center"/>
    </xf>
    <xf numFmtId="2" fontId="0" fillId="0" borderId="0" xfId="0" applyNumberFormat="1" applyAlignment="1">
      <alignment horizontal="right"/>
    </xf>
    <xf numFmtId="2" fontId="3" fillId="0" borderId="0" xfId="0" applyNumberFormat="1" applyFont="1"/>
    <xf numFmtId="0" fontId="3" fillId="0" borderId="0" xfId="5"/>
    <xf numFmtId="169" fontId="0" fillId="0" borderId="0" xfId="6" applyNumberFormat="1" applyFont="1"/>
    <xf numFmtId="169" fontId="0" fillId="0" borderId="0" xfId="0" applyNumberFormat="1"/>
    <xf numFmtId="169" fontId="3" fillId="0" borderId="0" xfId="6" applyNumberFormat="1" applyFont="1"/>
    <xf numFmtId="9" fontId="0" fillId="0" borderId="0" xfId="4" applyFont="1"/>
    <xf numFmtId="165" fontId="0" fillId="0" borderId="0" xfId="1" applyNumberFormat="1" applyFont="1"/>
    <xf numFmtId="170" fontId="3" fillId="0" borderId="0" xfId="0" applyNumberFormat="1" applyFont="1"/>
    <xf numFmtId="43" fontId="0" fillId="0" borderId="0" xfId="0" applyNumberFormat="1"/>
    <xf numFmtId="164" fontId="0" fillId="0" borderId="0" xfId="2" applyNumberFormat="1" applyFont="1" applyBorder="1"/>
    <xf numFmtId="1" fontId="0" fillId="0" borderId="0" xfId="0" applyNumberFormat="1"/>
    <xf numFmtId="0" fontId="2" fillId="0" borderId="7" xfId="0" applyFont="1" applyBorder="1"/>
    <xf numFmtId="0" fontId="0" fillId="3" borderId="7" xfId="0" applyFill="1" applyBorder="1"/>
    <xf numFmtId="165" fontId="0" fillId="3" borderId="7" xfId="1" applyNumberFormat="1" applyFont="1" applyFill="1" applyBorder="1"/>
    <xf numFmtId="10" fontId="0" fillId="0" borderId="0" xfId="4" applyNumberFormat="1" applyFont="1" applyBorder="1"/>
    <xf numFmtId="0" fontId="0" fillId="0" borderId="7" xfId="0" applyBorder="1"/>
    <xf numFmtId="0" fontId="3" fillId="0" borderId="7" xfId="5" applyBorder="1"/>
    <xf numFmtId="169" fontId="0" fillId="0" borderId="7" xfId="0" applyNumberFormat="1" applyBorder="1"/>
    <xf numFmtId="0" fontId="0" fillId="5" borderId="0" xfId="0" applyFill="1"/>
    <xf numFmtId="0" fontId="2" fillId="5" borderId="0" xfId="0" applyFont="1" applyFill="1" applyAlignment="1">
      <alignment horizontal="left"/>
    </xf>
    <xf numFmtId="0" fontId="0" fillId="5" borderId="0" xfId="0" applyFill="1" applyAlignment="1">
      <alignment horizontal="left"/>
    </xf>
    <xf numFmtId="0" fontId="0" fillId="5" borderId="11" xfId="0" applyFill="1" applyBorder="1"/>
    <xf numFmtId="0" fontId="0" fillId="5" borderId="0" xfId="0" applyFill="1" applyAlignment="1">
      <alignment vertical="center" wrapText="1"/>
    </xf>
    <xf numFmtId="0" fontId="0" fillId="5" borderId="0" xfId="0" applyFill="1" applyAlignment="1">
      <alignment vertical="center"/>
    </xf>
    <xf numFmtId="0" fontId="0" fillId="5" borderId="0" xfId="0" applyFill="1" applyAlignment="1">
      <alignment horizontal="left" vertical="center" wrapText="1"/>
    </xf>
    <xf numFmtId="0" fontId="2" fillId="5" borderId="0" xfId="0" applyFont="1" applyFill="1" applyAlignment="1">
      <alignment horizontal="left" vertical="center" wrapText="1"/>
    </xf>
    <xf numFmtId="0" fontId="6" fillId="5" borderId="0" xfId="7" applyFill="1" applyAlignment="1">
      <alignment horizontal="left" vertical="center" wrapText="1"/>
    </xf>
    <xf numFmtId="0" fontId="6" fillId="5" borderId="0" xfId="7" applyFill="1"/>
    <xf numFmtId="0" fontId="2" fillId="5" borderId="0" xfId="0" applyFont="1" applyFill="1"/>
    <xf numFmtId="167" fontId="0" fillId="0" borderId="7" xfId="0" applyNumberFormat="1" applyBorder="1"/>
    <xf numFmtId="14" fontId="0" fillId="0" borderId="7" xfId="0" applyNumberFormat="1" applyBorder="1"/>
    <xf numFmtId="0" fontId="0" fillId="0" borderId="0" xfId="2" applyNumberFormat="1" applyFont="1" applyBorder="1"/>
    <xf numFmtId="166" fontId="0" fillId="0" borderId="0" xfId="2" applyNumberFormat="1" applyFont="1" applyBorder="1"/>
    <xf numFmtId="41" fontId="0" fillId="0" borderId="0" xfId="304" applyNumberFormat="1" applyFont="1" applyFill="1" applyBorder="1"/>
    <xf numFmtId="44" fontId="0" fillId="0" borderId="0" xfId="2" applyNumberFormat="1" applyFont="1" applyBorder="1"/>
    <xf numFmtId="44" fontId="0" fillId="0" borderId="0" xfId="0" applyNumberFormat="1"/>
    <xf numFmtId="165" fontId="0" fillId="0" borderId="0" xfId="0" applyNumberFormat="1"/>
    <xf numFmtId="173" fontId="0" fillId="0" borderId="0" xfId="29" applyNumberFormat="1" applyFont="1" applyBorder="1"/>
    <xf numFmtId="0" fontId="0" fillId="0" borderId="7" xfId="0" applyBorder="1" applyAlignment="1">
      <alignment horizontal="right"/>
    </xf>
    <xf numFmtId="44" fontId="0" fillId="0" borderId="7" xfId="3" applyFont="1" applyFill="1" applyBorder="1"/>
    <xf numFmtId="0" fontId="3" fillId="0" borderId="7" xfId="0" applyFont="1" applyBorder="1" applyAlignment="1">
      <alignment horizontal="right"/>
    </xf>
    <xf numFmtId="44" fontId="0" fillId="0" borderId="7" xfId="3" applyFont="1" applyBorder="1"/>
    <xf numFmtId="0" fontId="2" fillId="0" borderId="7" xfId="0" applyFont="1" applyBorder="1" applyAlignment="1">
      <alignment horizontal="left" vertical="center"/>
    </xf>
    <xf numFmtId="0" fontId="2" fillId="0" borderId="7" xfId="0" applyFont="1" applyBorder="1" applyAlignment="1">
      <alignment horizontal="left" vertical="center" wrapText="1"/>
    </xf>
    <xf numFmtId="44" fontId="0" fillId="0" borderId="7" xfId="3" applyFont="1" applyBorder="1" applyAlignment="1">
      <alignment horizontal="right"/>
    </xf>
    <xf numFmtId="43" fontId="0" fillId="0" borderId="7" xfId="0" applyNumberFormat="1" applyBorder="1"/>
    <xf numFmtId="0" fontId="0" fillId="3" borderId="0" xfId="0" applyFill="1"/>
    <xf numFmtId="43" fontId="0" fillId="3" borderId="0" xfId="1" applyFont="1" applyFill="1"/>
    <xf numFmtId="165" fontId="0" fillId="3" borderId="0" xfId="0" applyNumberFormat="1" applyFill="1"/>
    <xf numFmtId="0" fontId="2" fillId="3" borderId="0" xfId="0" applyFont="1" applyFill="1"/>
    <xf numFmtId="14" fontId="0" fillId="3" borderId="7" xfId="0" applyNumberFormat="1" applyFill="1" applyBorder="1"/>
    <xf numFmtId="165" fontId="0" fillId="3" borderId="7" xfId="0" applyNumberFormat="1" applyFill="1" applyBorder="1"/>
    <xf numFmtId="0" fontId="2" fillId="37" borderId="0" xfId="0" applyFont="1" applyFill="1"/>
    <xf numFmtId="0" fontId="0" fillId="37" borderId="0" xfId="0" applyFill="1"/>
    <xf numFmtId="0" fontId="0" fillId="37" borderId="7" xfId="0" applyFill="1" applyBorder="1"/>
    <xf numFmtId="14" fontId="0" fillId="37" borderId="7" xfId="0" applyNumberFormat="1" applyFill="1" applyBorder="1"/>
    <xf numFmtId="165" fontId="0" fillId="37" borderId="7" xfId="0" applyNumberFormat="1" applyFill="1" applyBorder="1"/>
    <xf numFmtId="0" fontId="0" fillId="38" borderId="0" xfId="0" applyFill="1"/>
    <xf numFmtId="0" fontId="0" fillId="38" borderId="7" xfId="0" applyFill="1" applyBorder="1"/>
    <xf numFmtId="14" fontId="0" fillId="38" borderId="7" xfId="0" applyNumberFormat="1" applyFill="1" applyBorder="1"/>
    <xf numFmtId="165" fontId="0" fillId="38" borderId="7" xfId="0" applyNumberFormat="1" applyFill="1" applyBorder="1"/>
    <xf numFmtId="43" fontId="0" fillId="38" borderId="0" xfId="1" applyFont="1" applyFill="1"/>
    <xf numFmtId="165" fontId="0" fillId="38" borderId="0" xfId="0" applyNumberFormat="1" applyFill="1"/>
    <xf numFmtId="0" fontId="2" fillId="38" borderId="0" xfId="0" applyFont="1" applyFill="1"/>
    <xf numFmtId="2" fontId="0" fillId="38" borderId="7" xfId="0" applyNumberFormat="1" applyFill="1" applyBorder="1"/>
    <xf numFmtId="2" fontId="0" fillId="3" borderId="7" xfId="0" applyNumberFormat="1" applyFill="1" applyBorder="1"/>
    <xf numFmtId="165" fontId="0" fillId="38" borderId="7" xfId="1" applyNumberFormat="1" applyFont="1" applyFill="1" applyBorder="1"/>
    <xf numFmtId="165" fontId="0" fillId="37" borderId="7" xfId="1" applyNumberFormat="1" applyFont="1" applyFill="1" applyBorder="1"/>
    <xf numFmtId="2" fontId="0" fillId="37" borderId="7" xfId="0" applyNumberFormat="1" applyFill="1" applyBorder="1"/>
    <xf numFmtId="165" fontId="0" fillId="0" borderId="12" xfId="1" applyNumberFormat="1" applyFont="1" applyBorder="1"/>
    <xf numFmtId="165" fontId="0" fillId="0" borderId="14" xfId="1" applyNumberFormat="1" applyFont="1" applyBorder="1"/>
    <xf numFmtId="165" fontId="0" fillId="0" borderId="19" xfId="1" applyNumberFormat="1" applyFont="1" applyBorder="1"/>
    <xf numFmtId="165" fontId="0" fillId="0" borderId="18" xfId="1" applyNumberFormat="1" applyFont="1" applyFill="1" applyBorder="1"/>
    <xf numFmtId="165" fontId="0" fillId="0" borderId="17" xfId="1" applyNumberFormat="1" applyFont="1" applyFill="1" applyBorder="1"/>
    <xf numFmtId="165" fontId="0" fillId="0" borderId="7" xfId="1" applyNumberFormat="1" applyFont="1" applyBorder="1"/>
    <xf numFmtId="164" fontId="0" fillId="0" borderId="14" xfId="2" applyNumberFormat="1" applyFont="1" applyBorder="1"/>
    <xf numFmtId="164" fontId="0" fillId="0" borderId="19" xfId="2" applyNumberFormat="1" applyFont="1" applyBorder="1"/>
    <xf numFmtId="164" fontId="0" fillId="0" borderId="15" xfId="2" applyNumberFormat="1" applyFont="1" applyBorder="1"/>
    <xf numFmtId="165" fontId="0" fillId="0" borderId="7" xfId="1" applyNumberFormat="1" applyFont="1" applyFill="1" applyBorder="1"/>
    <xf numFmtId="164" fontId="0" fillId="0" borderId="12" xfId="2" applyNumberFormat="1" applyFont="1" applyBorder="1"/>
    <xf numFmtId="164" fontId="0" fillId="0" borderId="16" xfId="2" applyNumberFormat="1" applyFont="1" applyBorder="1"/>
    <xf numFmtId="165" fontId="0" fillId="0" borderId="18" xfId="1" applyNumberFormat="1" applyFont="1" applyBorder="1"/>
    <xf numFmtId="174" fontId="0" fillId="0" borderId="15" xfId="3" applyNumberFormat="1" applyFont="1" applyBorder="1"/>
    <xf numFmtId="174" fontId="0" fillId="0" borderId="7" xfId="3" applyNumberFormat="1" applyFont="1" applyBorder="1"/>
    <xf numFmtId="165" fontId="0" fillId="0" borderId="0" xfId="304" applyNumberFormat="1" applyFont="1" applyFill="1" applyBorder="1"/>
    <xf numFmtId="164" fontId="0" fillId="0" borderId="17" xfId="2" applyNumberFormat="1" applyFont="1" applyBorder="1"/>
    <xf numFmtId="165" fontId="0" fillId="0" borderId="15" xfId="1" applyNumberFormat="1" applyFont="1" applyFill="1" applyBorder="1"/>
    <xf numFmtId="165" fontId="0" fillId="0" borderId="13" xfId="1" applyNumberFormat="1" applyFont="1" applyBorder="1"/>
    <xf numFmtId="165" fontId="0" fillId="0" borderId="15" xfId="1" applyNumberFormat="1" applyFont="1" applyBorder="1"/>
    <xf numFmtId="165" fontId="0" fillId="0" borderId="16" xfId="1" applyNumberFormat="1" applyFont="1" applyBorder="1"/>
    <xf numFmtId="0" fontId="0" fillId="0" borderId="2" xfId="0" applyBorder="1"/>
    <xf numFmtId="0" fontId="0" fillId="0" borderId="3" xfId="0" applyBorder="1"/>
    <xf numFmtId="0" fontId="28" fillId="0" borderId="0" xfId="0" applyFont="1"/>
    <xf numFmtId="0" fontId="0" fillId="0" borderId="1" xfId="0" applyBorder="1"/>
    <xf numFmtId="0" fontId="28" fillId="0" borderId="0" xfId="0" applyFont="1" applyAlignment="1">
      <alignment horizontal="left"/>
    </xf>
    <xf numFmtId="0" fontId="0" fillId="0" borderId="6" xfId="0" applyBorder="1"/>
    <xf numFmtId="0" fontId="0" fillId="0" borderId="5" xfId="0" applyBorder="1"/>
    <xf numFmtId="3" fontId="0" fillId="0" borderId="12" xfId="0" applyNumberFormat="1" applyBorder="1"/>
    <xf numFmtId="3" fontId="0" fillId="0" borderId="13" xfId="0" applyNumberFormat="1" applyBorder="1"/>
    <xf numFmtId="3" fontId="0" fillId="0" borderId="14" xfId="0" applyNumberFormat="1" applyBorder="1"/>
    <xf numFmtId="3" fontId="0" fillId="0" borderId="0" xfId="0" applyNumberFormat="1"/>
    <xf numFmtId="174" fontId="0" fillId="0" borderId="16" xfId="0" applyNumberFormat="1" applyBorder="1"/>
    <xf numFmtId="3" fontId="0" fillId="0" borderId="15" xfId="0" applyNumberFormat="1" applyBorder="1"/>
    <xf numFmtId="3" fontId="0" fillId="0" borderId="7" xfId="0" applyNumberFormat="1" applyBorder="1"/>
    <xf numFmtId="3" fontId="0" fillId="0" borderId="16" xfId="0" applyNumberFormat="1" applyBorder="1"/>
    <xf numFmtId="3" fontId="0" fillId="0" borderId="17" xfId="0" applyNumberFormat="1" applyBorder="1"/>
    <xf numFmtId="3" fontId="0" fillId="0" borderId="18" xfId="0" applyNumberFormat="1" applyBorder="1"/>
    <xf numFmtId="3" fontId="0" fillId="0" borderId="19" xfId="0" applyNumberFormat="1" applyBorder="1"/>
    <xf numFmtId="0" fontId="25" fillId="0" borderId="2" xfId="0" applyFont="1" applyBorder="1"/>
    <xf numFmtId="0" fontId="29" fillId="0" borderId="2" xfId="0" applyFont="1" applyBorder="1"/>
    <xf numFmtId="0" fontId="29" fillId="0" borderId="31" xfId="0" applyFont="1" applyBorder="1" applyAlignment="1">
      <alignment horizontal="left"/>
    </xf>
    <xf numFmtId="0" fontId="29" fillId="0" borderId="29" xfId="0" applyFont="1" applyBorder="1" applyAlignment="1">
      <alignment horizontal="left"/>
    </xf>
    <xf numFmtId="0" fontId="29" fillId="0" borderId="30" xfId="0" applyFont="1" applyBorder="1" applyAlignment="1">
      <alignment horizontal="left"/>
    </xf>
    <xf numFmtId="0" fontId="29" fillId="0" borderId="1" xfId="0" applyFont="1" applyBorder="1"/>
    <xf numFmtId="0" fontId="29" fillId="0" borderId="6" xfId="0" applyFont="1" applyBorder="1" applyAlignment="1">
      <alignment horizontal="left"/>
    </xf>
    <xf numFmtId="0" fontId="29" fillId="0" borderId="0" xfId="0" applyFont="1" applyAlignment="1">
      <alignment horizontal="left"/>
    </xf>
    <xf numFmtId="0" fontId="29" fillId="0" borderId="5" xfId="0" applyFont="1" applyBorder="1" applyAlignment="1">
      <alignment horizontal="left"/>
    </xf>
    <xf numFmtId="41" fontId="0" fillId="0" borderId="7" xfId="1" applyNumberFormat="1" applyFont="1" applyBorder="1"/>
    <xf numFmtId="0" fontId="28" fillId="0" borderId="2" xfId="0" applyFont="1" applyBorder="1" applyAlignment="1">
      <alignment horizontal="left"/>
    </xf>
    <xf numFmtId="0" fontId="28" fillId="0" borderId="3" xfId="0" applyFont="1" applyBorder="1" applyAlignment="1">
      <alignment horizontal="left"/>
    </xf>
    <xf numFmtId="41" fontId="0" fillId="0" borderId="0" xfId="304" applyNumberFormat="1" applyFont="1" applyBorder="1"/>
    <xf numFmtId="41" fontId="0" fillId="0" borderId="12" xfId="1" applyNumberFormat="1" applyFont="1" applyBorder="1"/>
    <xf numFmtId="41" fontId="0" fillId="0" borderId="13" xfId="1" applyNumberFormat="1" applyFont="1" applyBorder="1"/>
    <xf numFmtId="41" fontId="0" fillId="0" borderId="14" xfId="1" applyNumberFormat="1" applyFont="1" applyBorder="1"/>
    <xf numFmtId="41" fontId="0" fillId="0" borderId="15" xfId="1" applyNumberFormat="1" applyFont="1" applyBorder="1"/>
    <xf numFmtId="41" fontId="0" fillId="0" borderId="16" xfId="1" applyNumberFormat="1" applyFont="1" applyBorder="1"/>
    <xf numFmtId="41" fontId="0" fillId="0" borderId="17" xfId="1" applyNumberFormat="1" applyFont="1" applyBorder="1"/>
    <xf numFmtId="41" fontId="0" fillId="0" borderId="18" xfId="1" applyNumberFormat="1" applyFont="1" applyBorder="1"/>
    <xf numFmtId="41" fontId="0" fillId="0" borderId="19" xfId="1" applyNumberFormat="1" applyFont="1" applyBorder="1"/>
    <xf numFmtId="174" fontId="0" fillId="0" borderId="15" xfId="3" applyNumberFormat="1" applyFont="1" applyFill="1" applyBorder="1"/>
    <xf numFmtId="174" fontId="0" fillId="0" borderId="7" xfId="3" applyNumberFormat="1" applyFont="1" applyFill="1" applyBorder="1"/>
    <xf numFmtId="174" fontId="0" fillId="0" borderId="17" xfId="3" applyNumberFormat="1" applyFont="1" applyFill="1" applyBorder="1"/>
    <xf numFmtId="174" fontId="0" fillId="0" borderId="18" xfId="3" applyNumberFormat="1" applyFont="1" applyFill="1" applyBorder="1"/>
    <xf numFmtId="174" fontId="0" fillId="0" borderId="19" xfId="0" applyNumberFormat="1" applyBorder="1"/>
    <xf numFmtId="0" fontId="0" fillId="0" borderId="34" xfId="0" applyBorder="1"/>
    <xf numFmtId="43" fontId="0" fillId="0" borderId="34" xfId="0" applyNumberFormat="1" applyBorder="1"/>
    <xf numFmtId="43" fontId="0" fillId="0" borderId="35" xfId="0" applyNumberFormat="1" applyBorder="1"/>
    <xf numFmtId="43" fontId="0" fillId="0" borderId="33" xfId="0" applyNumberFormat="1" applyBorder="1"/>
    <xf numFmtId="174" fontId="0" fillId="0" borderId="36" xfId="3" applyNumberFormat="1" applyFont="1" applyBorder="1"/>
    <xf numFmtId="174" fontId="0" fillId="0" borderId="32" xfId="3" applyNumberFormat="1" applyFont="1" applyBorder="1"/>
    <xf numFmtId="174" fontId="0" fillId="0" borderId="37" xfId="0" applyNumberFormat="1" applyBorder="1"/>
    <xf numFmtId="9" fontId="0" fillId="0" borderId="31" xfId="4" applyFont="1" applyBorder="1"/>
    <xf numFmtId="9" fontId="0" fillId="0" borderId="29" xfId="4" applyFont="1" applyBorder="1"/>
    <xf numFmtId="0" fontId="29" fillId="0" borderId="30" xfId="0" applyFont="1" applyBorder="1" applyAlignment="1">
      <alignment horizontal="right"/>
    </xf>
    <xf numFmtId="174" fontId="0" fillId="0" borderId="0" xfId="3" applyNumberFormat="1" applyFont="1" applyFill="1" applyBorder="1"/>
    <xf numFmtId="174" fontId="0" fillId="0" borderId="0" xfId="0" applyNumberFormat="1"/>
    <xf numFmtId="165" fontId="0" fillId="0" borderId="0" xfId="304" applyNumberFormat="1" applyFont="1" applyBorder="1"/>
    <xf numFmtId="0" fontId="2" fillId="39" borderId="0" xfId="0" applyFont="1" applyFill="1"/>
    <xf numFmtId="0" fontId="0" fillId="39" borderId="0" xfId="0" applyFill="1"/>
    <xf numFmtId="0" fontId="0" fillId="40" borderId="0" xfId="0" applyFill="1"/>
    <xf numFmtId="0" fontId="0" fillId="4" borderId="0" xfId="0" applyFill="1"/>
    <xf numFmtId="0" fontId="2" fillId="4" borderId="0" xfId="0" applyFont="1" applyFill="1"/>
    <xf numFmtId="0" fontId="2" fillId="40" borderId="0" xfId="0" applyFont="1" applyFill="1"/>
    <xf numFmtId="165" fontId="0" fillId="0" borderId="0" xfId="1" applyNumberFormat="1" applyFont="1" applyFill="1"/>
    <xf numFmtId="2" fontId="0" fillId="0" borderId="0" xfId="1" applyNumberFormat="1" applyFont="1" applyFill="1" applyBorder="1" applyAlignment="1"/>
    <xf numFmtId="164" fontId="0" fillId="0" borderId="0" xfId="2" applyNumberFormat="1" applyFont="1" applyFill="1" applyBorder="1"/>
    <xf numFmtId="44" fontId="0" fillId="0" borderId="0" xfId="2" applyNumberFormat="1" applyFont="1" applyFill="1" applyBorder="1"/>
    <xf numFmtId="166" fontId="0" fillId="0" borderId="0" xfId="2" applyNumberFormat="1" applyFont="1" applyFill="1" applyBorder="1"/>
    <xf numFmtId="0" fontId="2" fillId="0" borderId="0" xfId="0" applyFont="1" applyAlignment="1">
      <alignment horizontal="center" vertical="center" wrapText="1"/>
    </xf>
    <xf numFmtId="0" fontId="0" fillId="0" borderId="7" xfId="0" applyBorder="1" applyAlignment="1">
      <alignment horizontal="center" vertical="center" wrapText="1"/>
    </xf>
    <xf numFmtId="173" fontId="0" fillId="0" borderId="7" xfId="3" applyNumberFormat="1" applyFont="1" applyFill="1" applyBorder="1"/>
    <xf numFmtId="173" fontId="0" fillId="0" borderId="7" xfId="0" applyNumberFormat="1" applyBorder="1"/>
    <xf numFmtId="173" fontId="0" fillId="0" borderId="7" xfId="3" applyNumberFormat="1" applyFont="1" applyBorder="1"/>
    <xf numFmtId="174" fontId="0" fillId="0" borderId="7" xfId="0" applyNumberFormat="1" applyBorder="1"/>
    <xf numFmtId="0" fontId="3" fillId="0" borderId="7" xfId="0" applyFont="1" applyBorder="1" applyAlignment="1">
      <alignment horizontal="center" vertical="center" wrapText="1"/>
    </xf>
    <xf numFmtId="2" fontId="3" fillId="0" borderId="7" xfId="0" applyNumberFormat="1" applyFont="1" applyBorder="1" applyAlignment="1">
      <alignment horizontal="right"/>
    </xf>
    <xf numFmtId="164" fontId="0" fillId="0" borderId="7" xfId="2" applyNumberFormat="1" applyFont="1" applyFill="1" applyBorder="1" applyAlignment="1">
      <alignment horizontal="right"/>
    </xf>
    <xf numFmtId="2" fontId="0" fillId="0" borderId="7" xfId="1" applyNumberFormat="1" applyFont="1" applyFill="1" applyBorder="1" applyAlignment="1">
      <alignment horizontal="right"/>
    </xf>
    <xf numFmtId="41" fontId="0" fillId="0" borderId="7" xfId="1" applyNumberFormat="1" applyFont="1" applyFill="1" applyBorder="1" applyAlignment="1">
      <alignment horizontal="right"/>
    </xf>
    <xf numFmtId="2" fontId="0" fillId="0" borderId="7" xfId="1" applyNumberFormat="1" applyFont="1" applyBorder="1" applyAlignment="1">
      <alignment horizontal="right"/>
    </xf>
    <xf numFmtId="41" fontId="0" fillId="0" borderId="7" xfId="1" applyNumberFormat="1" applyFont="1" applyBorder="1" applyAlignment="1">
      <alignment horizontal="right"/>
    </xf>
    <xf numFmtId="0" fontId="29" fillId="0" borderId="31" xfId="0" applyFont="1" applyBorder="1" applyAlignment="1">
      <alignment horizontal="left" wrapText="1"/>
    </xf>
    <xf numFmtId="0" fontId="29" fillId="0" borderId="29" xfId="0" applyFont="1" applyBorder="1" applyAlignment="1">
      <alignment horizontal="left" wrapText="1"/>
    </xf>
    <xf numFmtId="0" fontId="29" fillId="0" borderId="30" xfId="0" applyFont="1" applyBorder="1" applyAlignment="1">
      <alignment horizontal="left" wrapText="1"/>
    </xf>
    <xf numFmtId="0" fontId="29" fillId="0" borderId="0" xfId="0" applyFont="1" applyAlignment="1">
      <alignment horizontal="left" wrapText="1"/>
    </xf>
    <xf numFmtId="0" fontId="0" fillId="0" borderId="33" xfId="0" applyBorder="1" applyAlignment="1">
      <alignment wrapText="1"/>
    </xf>
    <xf numFmtId="0" fontId="30" fillId="0" borderId="0" xfId="0" applyFont="1"/>
    <xf numFmtId="44" fontId="3" fillId="0" borderId="7" xfId="3" applyFont="1" applyFill="1" applyBorder="1" applyAlignment="1">
      <alignment horizontal="right"/>
    </xf>
    <xf numFmtId="44" fontId="0" fillId="0" borderId="7" xfId="3" applyFont="1" applyFill="1" applyBorder="1" applyAlignment="1">
      <alignment horizontal="right"/>
    </xf>
    <xf numFmtId="0" fontId="2" fillId="41" borderId="0" xfId="0" applyFont="1" applyFill="1"/>
    <xf numFmtId="0" fontId="0" fillId="41" borderId="0" xfId="0" applyFill="1"/>
    <xf numFmtId="0" fontId="0" fillId="0" borderId="12" xfId="0" applyBorder="1"/>
    <xf numFmtId="0" fontId="0" fillId="0" borderId="15" xfId="0" applyBorder="1"/>
    <xf numFmtId="0" fontId="0" fillId="0" borderId="16" xfId="0" applyBorder="1"/>
    <xf numFmtId="0" fontId="0" fillId="0" borderId="17" xfId="0" applyBorder="1" applyAlignment="1">
      <alignment vertical="top"/>
    </xf>
    <xf numFmtId="0" fontId="0" fillId="0" borderId="18" xfId="0" applyBorder="1"/>
    <xf numFmtId="0" fontId="0" fillId="0" borderId="19" xfId="0" applyBorder="1"/>
    <xf numFmtId="4" fontId="0" fillId="0" borderId="0" xfId="0" applyNumberFormat="1"/>
    <xf numFmtId="175" fontId="0" fillId="0" borderId="0" xfId="0" applyNumberFormat="1"/>
    <xf numFmtId="0" fontId="3" fillId="0" borderId="16" xfId="5" applyBorder="1"/>
    <xf numFmtId="169" fontId="0" fillId="0" borderId="16" xfId="0" applyNumberFormat="1" applyBorder="1"/>
    <xf numFmtId="0" fontId="0" fillId="0" borderId="17" xfId="0" applyBorder="1"/>
    <xf numFmtId="169" fontId="0" fillId="0" borderId="18" xfId="0" applyNumberFormat="1" applyBorder="1"/>
    <xf numFmtId="169" fontId="0" fillId="0" borderId="19" xfId="0" applyNumberFormat="1" applyBorder="1"/>
    <xf numFmtId="169" fontId="0" fillId="0" borderId="13" xfId="0" applyNumberFormat="1" applyBorder="1"/>
    <xf numFmtId="169" fontId="0" fillId="0" borderId="14" xfId="0" applyNumberFormat="1" applyBorder="1"/>
    <xf numFmtId="169" fontId="0" fillId="0" borderId="32" xfId="0" applyNumberFormat="1" applyBorder="1"/>
    <xf numFmtId="169" fontId="0" fillId="0" borderId="37" xfId="0" applyNumberFormat="1" applyBorder="1"/>
    <xf numFmtId="0" fontId="0" fillId="0" borderId="41" xfId="0" applyBorder="1"/>
    <xf numFmtId="0" fontId="0" fillId="0" borderId="42" xfId="0" applyBorder="1"/>
    <xf numFmtId="0" fontId="0" fillId="0" borderId="10" xfId="0" applyBorder="1"/>
    <xf numFmtId="0" fontId="0" fillId="0" borderId="7" xfId="0" applyBorder="1" applyAlignment="1">
      <alignment horizontal="center"/>
    </xf>
    <xf numFmtId="0" fontId="3" fillId="0" borderId="18" xfId="5" applyBorder="1"/>
    <xf numFmtId="0" fontId="3" fillId="0" borderId="19" xfId="5" applyBorder="1"/>
    <xf numFmtId="0" fontId="0" fillId="0" borderId="45" xfId="0" applyBorder="1"/>
    <xf numFmtId="0" fontId="0" fillId="0" borderId="46" xfId="0" applyBorder="1"/>
    <xf numFmtId="0" fontId="2" fillId="42" borderId="0" xfId="0" applyFont="1" applyFill="1"/>
    <xf numFmtId="0" fontId="0" fillId="42" borderId="0" xfId="0" applyFill="1"/>
    <xf numFmtId="0" fontId="4" fillId="42" borderId="0" xfId="5" applyFont="1" applyFill="1"/>
    <xf numFmtId="0" fontId="3" fillId="42" borderId="0" xfId="5" applyFill="1"/>
    <xf numFmtId="169" fontId="3" fillId="42" borderId="0" xfId="5" applyNumberFormat="1" applyFill="1"/>
    <xf numFmtId="0" fontId="3" fillId="42" borderId="17" xfId="5" applyFill="1" applyBorder="1"/>
    <xf numFmtId="0" fontId="3" fillId="42" borderId="18" xfId="5" applyFill="1" applyBorder="1"/>
    <xf numFmtId="0" fontId="29" fillId="42" borderId="30" xfId="0" applyFont="1" applyFill="1" applyBorder="1" applyAlignment="1">
      <alignment horizontal="left" wrapText="1"/>
    </xf>
    <xf numFmtId="169" fontId="0" fillId="42" borderId="36" xfId="6" applyNumberFormat="1" applyFont="1" applyFill="1" applyBorder="1"/>
    <xf numFmtId="169" fontId="0" fillId="42" borderId="32" xfId="6" applyNumberFormat="1" applyFont="1" applyFill="1" applyBorder="1"/>
    <xf numFmtId="169" fontId="0" fillId="42" borderId="37" xfId="6" applyNumberFormat="1" applyFont="1" applyFill="1" applyBorder="1"/>
    <xf numFmtId="169" fontId="0" fillId="42" borderId="12" xfId="6" applyNumberFormat="1" applyFont="1" applyFill="1" applyBorder="1"/>
    <xf numFmtId="169" fontId="0" fillId="42" borderId="13" xfId="6" applyNumberFormat="1" applyFont="1" applyFill="1" applyBorder="1"/>
    <xf numFmtId="169" fontId="0" fillId="42" borderId="14" xfId="6" applyNumberFormat="1" applyFont="1" applyFill="1" applyBorder="1"/>
    <xf numFmtId="2" fontId="0" fillId="42" borderId="12" xfId="6" applyNumberFormat="1" applyFont="1" applyFill="1" applyBorder="1"/>
    <xf numFmtId="2" fontId="0" fillId="42" borderId="13" xfId="6" applyNumberFormat="1" applyFont="1" applyFill="1" applyBorder="1"/>
    <xf numFmtId="2" fontId="0" fillId="42" borderId="14" xfId="6" applyNumberFormat="1" applyFont="1" applyFill="1" applyBorder="1"/>
    <xf numFmtId="169" fontId="0" fillId="42" borderId="15" xfId="6" applyNumberFormat="1" applyFont="1" applyFill="1" applyBorder="1"/>
    <xf numFmtId="169" fontId="0" fillId="42" borderId="7" xfId="6" applyNumberFormat="1" applyFont="1" applyFill="1" applyBorder="1"/>
    <xf numFmtId="169" fontId="0" fillId="42" borderId="16" xfId="6" applyNumberFormat="1" applyFont="1" applyFill="1" applyBorder="1"/>
    <xf numFmtId="2" fontId="0" fillId="42" borderId="15" xfId="6" applyNumberFormat="1" applyFont="1" applyFill="1" applyBorder="1"/>
    <xf numFmtId="2" fontId="0" fillId="42" borderId="7" xfId="6" applyNumberFormat="1" applyFont="1" applyFill="1" applyBorder="1"/>
    <xf numFmtId="2" fontId="0" fillId="42" borderId="16" xfId="6" applyNumberFormat="1" applyFont="1" applyFill="1" applyBorder="1"/>
    <xf numFmtId="169" fontId="0" fillId="42" borderId="17" xfId="6" applyNumberFormat="1" applyFont="1" applyFill="1" applyBorder="1"/>
    <xf numFmtId="169" fontId="0" fillId="42" borderId="18" xfId="6" applyNumberFormat="1" applyFont="1" applyFill="1" applyBorder="1"/>
    <xf numFmtId="169" fontId="0" fillId="42" borderId="19" xfId="6" applyNumberFormat="1" applyFont="1" applyFill="1" applyBorder="1"/>
    <xf numFmtId="2" fontId="0" fillId="42" borderId="17" xfId="6" applyNumberFormat="1" applyFont="1" applyFill="1" applyBorder="1"/>
    <xf numFmtId="2" fontId="0" fillId="42" borderId="18" xfId="6" applyNumberFormat="1" applyFont="1" applyFill="1" applyBorder="1"/>
    <xf numFmtId="2" fontId="0" fillId="42" borderId="19" xfId="6" applyNumberFormat="1" applyFont="1" applyFill="1" applyBorder="1"/>
    <xf numFmtId="169" fontId="0" fillId="42" borderId="0" xfId="6" applyNumberFormat="1" applyFont="1" applyFill="1" applyBorder="1"/>
    <xf numFmtId="2" fontId="0" fillId="42" borderId="0" xfId="6" applyNumberFormat="1" applyFont="1" applyFill="1" applyBorder="1"/>
    <xf numFmtId="0" fontId="2" fillId="43" borderId="0" xfId="0" applyFont="1" applyFill="1"/>
    <xf numFmtId="0" fontId="3" fillId="43" borderId="0" xfId="5" applyFill="1"/>
    <xf numFmtId="169" fontId="0" fillId="43" borderId="0" xfId="6" applyNumberFormat="1" applyFont="1" applyFill="1" applyBorder="1"/>
    <xf numFmtId="0" fontId="0" fillId="43" borderId="0" xfId="0" applyFill="1"/>
    <xf numFmtId="2" fontId="0" fillId="43" borderId="0" xfId="6" applyNumberFormat="1" applyFont="1" applyFill="1" applyBorder="1"/>
    <xf numFmtId="0" fontId="4" fillId="43" borderId="0" xfId="5" applyFont="1" applyFill="1"/>
    <xf numFmtId="169" fontId="3" fillId="43" borderId="0" xfId="5" applyNumberFormat="1" applyFill="1"/>
    <xf numFmtId="0" fontId="3" fillId="43" borderId="17" xfId="5" applyFill="1" applyBorder="1"/>
    <xf numFmtId="0" fontId="3" fillId="43" borderId="18" xfId="5" applyFill="1" applyBorder="1"/>
    <xf numFmtId="0" fontId="29" fillId="43" borderId="30" xfId="0" applyFont="1" applyFill="1" applyBorder="1" applyAlignment="1">
      <alignment horizontal="left" wrapText="1"/>
    </xf>
    <xf numFmtId="169" fontId="0" fillId="43" borderId="36" xfId="6" applyNumberFormat="1" applyFont="1" applyFill="1" applyBorder="1"/>
    <xf numFmtId="169" fontId="0" fillId="43" borderId="32" xfId="6" applyNumberFormat="1" applyFont="1" applyFill="1" applyBorder="1"/>
    <xf numFmtId="169" fontId="0" fillId="43" borderId="37" xfId="6" applyNumberFormat="1" applyFont="1" applyFill="1" applyBorder="1"/>
    <xf numFmtId="169" fontId="0" fillId="43" borderId="12" xfId="6" applyNumberFormat="1" applyFont="1" applyFill="1" applyBorder="1"/>
    <xf numFmtId="169" fontId="0" fillId="43" borderId="13" xfId="6" applyNumberFormat="1" applyFont="1" applyFill="1" applyBorder="1"/>
    <xf numFmtId="169" fontId="0" fillId="43" borderId="14" xfId="6" applyNumberFormat="1" applyFont="1" applyFill="1" applyBorder="1"/>
    <xf numFmtId="2" fontId="0" fillId="43" borderId="12" xfId="6" applyNumberFormat="1" applyFont="1" applyFill="1" applyBorder="1"/>
    <xf numFmtId="2" fontId="0" fillId="43" borderId="13" xfId="6" applyNumberFormat="1" applyFont="1" applyFill="1" applyBorder="1"/>
    <xf numFmtId="2" fontId="0" fillId="43" borderId="14" xfId="6" applyNumberFormat="1" applyFont="1" applyFill="1" applyBorder="1"/>
    <xf numFmtId="169" fontId="0" fillId="43" borderId="15" xfId="6" applyNumberFormat="1" applyFont="1" applyFill="1" applyBorder="1"/>
    <xf numFmtId="169" fontId="0" fillId="43" borderId="7" xfId="6" applyNumberFormat="1" applyFont="1" applyFill="1" applyBorder="1"/>
    <xf numFmtId="169" fontId="0" fillId="43" borderId="16" xfId="6" applyNumberFormat="1" applyFont="1" applyFill="1" applyBorder="1"/>
    <xf numFmtId="2" fontId="0" fillId="43" borderId="15" xfId="6" applyNumberFormat="1" applyFont="1" applyFill="1" applyBorder="1"/>
    <xf numFmtId="2" fontId="0" fillId="43" borderId="7" xfId="6" applyNumberFormat="1" applyFont="1" applyFill="1" applyBorder="1"/>
    <xf numFmtId="2" fontId="0" fillId="43" borderId="16" xfId="6" applyNumberFormat="1" applyFont="1" applyFill="1" applyBorder="1"/>
    <xf numFmtId="169" fontId="0" fillId="43" borderId="17" xfId="6" applyNumberFormat="1" applyFont="1" applyFill="1" applyBorder="1"/>
    <xf numFmtId="169" fontId="0" fillId="43" borderId="18" xfId="6" applyNumberFormat="1" applyFont="1" applyFill="1" applyBorder="1"/>
    <xf numFmtId="169" fontId="0" fillId="43" borderId="19" xfId="6" applyNumberFormat="1" applyFont="1" applyFill="1" applyBorder="1"/>
    <xf numFmtId="2" fontId="0" fillId="43" borderId="17" xfId="6" applyNumberFormat="1" applyFont="1" applyFill="1" applyBorder="1"/>
    <xf numFmtId="2" fontId="0" fillId="43" borderId="18" xfId="6" applyNumberFormat="1" applyFont="1" applyFill="1" applyBorder="1"/>
    <xf numFmtId="2" fontId="0" fillId="43" borderId="19" xfId="6" applyNumberFormat="1" applyFont="1" applyFill="1" applyBorder="1"/>
    <xf numFmtId="0" fontId="2" fillId="44" borderId="0" xfId="0" applyFont="1" applyFill="1"/>
    <xf numFmtId="0" fontId="0" fillId="44" borderId="0" xfId="0" applyFill="1"/>
    <xf numFmtId="0" fontId="4" fillId="44" borderId="0" xfId="5" applyFont="1" applyFill="1"/>
    <xf numFmtId="0" fontId="3" fillId="44" borderId="0" xfId="5" applyFill="1"/>
    <xf numFmtId="0" fontId="3" fillId="44" borderId="51" xfId="5" applyFill="1" applyBorder="1"/>
    <xf numFmtId="0" fontId="3" fillId="44" borderId="52" xfId="5" applyFill="1" applyBorder="1"/>
    <xf numFmtId="0" fontId="29" fillId="44" borderId="53" xfId="0" applyFont="1" applyFill="1" applyBorder="1" applyAlignment="1">
      <alignment horizontal="left" wrapText="1"/>
    </xf>
    <xf numFmtId="0" fontId="3" fillId="44" borderId="17" xfId="5" applyFill="1" applyBorder="1"/>
    <xf numFmtId="0" fontId="3" fillId="44" borderId="18" xfId="5" applyFill="1" applyBorder="1"/>
    <xf numFmtId="0" fontId="29" fillId="44" borderId="30" xfId="0" applyFont="1" applyFill="1" applyBorder="1" applyAlignment="1">
      <alignment horizontal="left" wrapText="1"/>
    </xf>
    <xf numFmtId="169" fontId="0" fillId="44" borderId="12" xfId="6" applyNumberFormat="1" applyFont="1" applyFill="1" applyBorder="1"/>
    <xf numFmtId="169" fontId="0" fillId="44" borderId="13" xfId="6" applyNumberFormat="1" applyFont="1" applyFill="1" applyBorder="1"/>
    <xf numFmtId="169" fontId="0" fillId="44" borderId="14" xfId="6" applyNumberFormat="1" applyFont="1" applyFill="1" applyBorder="1"/>
    <xf numFmtId="2" fontId="0" fillId="44" borderId="12" xfId="6" applyNumberFormat="1" applyFont="1" applyFill="1" applyBorder="1"/>
    <xf numFmtId="2" fontId="0" fillId="44" borderId="13" xfId="6" applyNumberFormat="1" applyFont="1" applyFill="1" applyBorder="1"/>
    <xf numFmtId="2" fontId="0" fillId="44" borderId="14" xfId="6" applyNumberFormat="1" applyFont="1" applyFill="1" applyBorder="1"/>
    <xf numFmtId="169" fontId="0" fillId="44" borderId="15" xfId="6" applyNumberFormat="1" applyFont="1" applyFill="1" applyBorder="1"/>
    <xf numFmtId="169" fontId="0" fillId="44" borderId="7" xfId="6" applyNumberFormat="1" applyFont="1" applyFill="1" applyBorder="1"/>
    <xf numFmtId="169" fontId="0" fillId="44" borderId="16" xfId="6" applyNumberFormat="1" applyFont="1" applyFill="1" applyBorder="1"/>
    <xf numFmtId="2" fontId="0" fillId="44" borderId="15" xfId="6" applyNumberFormat="1" applyFont="1" applyFill="1" applyBorder="1"/>
    <xf numFmtId="2" fontId="0" fillId="44" borderId="7" xfId="6" applyNumberFormat="1" applyFont="1" applyFill="1" applyBorder="1"/>
    <xf numFmtId="2" fontId="0" fillId="44" borderId="16" xfId="6" applyNumberFormat="1" applyFont="1" applyFill="1" applyBorder="1"/>
    <xf numFmtId="169" fontId="0" fillId="44" borderId="17" xfId="6" applyNumberFormat="1" applyFont="1" applyFill="1" applyBorder="1"/>
    <xf numFmtId="169" fontId="0" fillId="44" borderId="18" xfId="6" applyNumberFormat="1" applyFont="1" applyFill="1" applyBorder="1"/>
    <xf numFmtId="169" fontId="0" fillId="44" borderId="19" xfId="6" applyNumberFormat="1" applyFont="1" applyFill="1" applyBorder="1"/>
    <xf numFmtId="2" fontId="0" fillId="44" borderId="17" xfId="6" applyNumberFormat="1" applyFont="1" applyFill="1" applyBorder="1"/>
    <xf numFmtId="2" fontId="0" fillId="44" borderId="18" xfId="6" applyNumberFormat="1" applyFont="1" applyFill="1" applyBorder="1"/>
    <xf numFmtId="2" fontId="0" fillId="44" borderId="19" xfId="6" applyNumberFormat="1" applyFont="1" applyFill="1" applyBorder="1"/>
    <xf numFmtId="169" fontId="0" fillId="44" borderId="0" xfId="6" applyNumberFormat="1" applyFont="1" applyFill="1" applyBorder="1"/>
    <xf numFmtId="2" fontId="0" fillId="44" borderId="0" xfId="6" applyNumberFormat="1" applyFont="1" applyFill="1" applyBorder="1"/>
    <xf numFmtId="0" fontId="3" fillId="4" borderId="0" xfId="5" applyFill="1"/>
    <xf numFmtId="0" fontId="4" fillId="4" borderId="0" xfId="5" applyFont="1" applyFill="1"/>
    <xf numFmtId="169" fontId="3" fillId="4" borderId="0" xfId="5" applyNumberFormat="1" applyFill="1"/>
    <xf numFmtId="169" fontId="0" fillId="4" borderId="0" xfId="6" applyNumberFormat="1" applyFont="1" applyFill="1"/>
    <xf numFmtId="0" fontId="3" fillId="4" borderId="17" xfId="5" applyFill="1" applyBorder="1"/>
    <xf numFmtId="0" fontId="3" fillId="4" borderId="18" xfId="5" applyFill="1" applyBorder="1"/>
    <xf numFmtId="0" fontId="29" fillId="4" borderId="30" xfId="0" applyFont="1" applyFill="1" applyBorder="1" applyAlignment="1">
      <alignment horizontal="left" wrapText="1"/>
    </xf>
    <xf numFmtId="169" fontId="0" fillId="4" borderId="12" xfId="6" applyNumberFormat="1" applyFont="1" applyFill="1" applyBorder="1"/>
    <xf numFmtId="169" fontId="0" fillId="4" borderId="13" xfId="6" applyNumberFormat="1" applyFont="1" applyFill="1" applyBorder="1"/>
    <xf numFmtId="169" fontId="0" fillId="4" borderId="14" xfId="6" applyNumberFormat="1" applyFont="1" applyFill="1" applyBorder="1"/>
    <xf numFmtId="2" fontId="0" fillId="4" borderId="12" xfId="6" applyNumberFormat="1" applyFont="1" applyFill="1" applyBorder="1"/>
    <xf numFmtId="2" fontId="0" fillId="4" borderId="13" xfId="6" applyNumberFormat="1" applyFont="1" applyFill="1" applyBorder="1"/>
    <xf numFmtId="2" fontId="0" fillId="4" borderId="14" xfId="6" applyNumberFormat="1" applyFont="1" applyFill="1" applyBorder="1"/>
    <xf numFmtId="169" fontId="0" fillId="4" borderId="15" xfId="6" applyNumberFormat="1" applyFont="1" applyFill="1" applyBorder="1"/>
    <xf numFmtId="169" fontId="0" fillId="4" borderId="7" xfId="6" applyNumberFormat="1" applyFont="1" applyFill="1" applyBorder="1"/>
    <xf numFmtId="169" fontId="0" fillId="4" borderId="16" xfId="6" applyNumberFormat="1" applyFont="1" applyFill="1" applyBorder="1"/>
    <xf numFmtId="2" fontId="0" fillId="4" borderId="15" xfId="6" applyNumberFormat="1" applyFont="1" applyFill="1" applyBorder="1"/>
    <xf numFmtId="2" fontId="0" fillId="4" borderId="7" xfId="6" applyNumberFormat="1" applyFont="1" applyFill="1" applyBorder="1"/>
    <xf numFmtId="2" fontId="0" fillId="4" borderId="16" xfId="6" applyNumberFormat="1" applyFont="1" applyFill="1" applyBorder="1"/>
    <xf numFmtId="169" fontId="0" fillId="4" borderId="17" xfId="6" applyNumberFormat="1" applyFont="1" applyFill="1" applyBorder="1"/>
    <xf numFmtId="169" fontId="0" fillId="4" borderId="18" xfId="6" applyNumberFormat="1" applyFont="1" applyFill="1" applyBorder="1"/>
    <xf numFmtId="169" fontId="0" fillId="4" borderId="19" xfId="6" applyNumberFormat="1" applyFont="1" applyFill="1" applyBorder="1"/>
    <xf numFmtId="2" fontId="0" fillId="4" borderId="17" xfId="6" applyNumberFormat="1" applyFont="1" applyFill="1" applyBorder="1"/>
    <xf numFmtId="2" fontId="0" fillId="4" borderId="18" xfId="6" applyNumberFormat="1" applyFont="1" applyFill="1" applyBorder="1"/>
    <xf numFmtId="2" fontId="0" fillId="4" borderId="19" xfId="6" applyNumberFormat="1" applyFont="1" applyFill="1" applyBorder="1"/>
    <xf numFmtId="0" fontId="29" fillId="42" borderId="18" xfId="0" applyFont="1" applyFill="1" applyBorder="1" applyAlignment="1">
      <alignment horizontal="left" wrapText="1"/>
    </xf>
    <xf numFmtId="0" fontId="29" fillId="42" borderId="19" xfId="0" applyFont="1" applyFill="1" applyBorder="1" applyAlignment="1">
      <alignment horizontal="left" wrapText="1"/>
    </xf>
    <xf numFmtId="0" fontId="29" fillId="43" borderId="18" xfId="0" applyFont="1" applyFill="1" applyBorder="1" applyAlignment="1">
      <alignment horizontal="left" wrapText="1"/>
    </xf>
    <xf numFmtId="0" fontId="29" fillId="44" borderId="18" xfId="0" applyFont="1" applyFill="1" applyBorder="1" applyAlignment="1">
      <alignment horizontal="left" wrapText="1"/>
    </xf>
    <xf numFmtId="0" fontId="29" fillId="4" borderId="18" xfId="0" applyFont="1" applyFill="1" applyBorder="1" applyAlignment="1">
      <alignment horizontal="left" wrapText="1"/>
    </xf>
    <xf numFmtId="0" fontId="29" fillId="44" borderId="52" xfId="0" applyFont="1" applyFill="1" applyBorder="1" applyAlignment="1">
      <alignment horizontal="left" wrapText="1"/>
    </xf>
    <xf numFmtId="2" fontId="0" fillId="0" borderId="7" xfId="0" applyNumberFormat="1" applyBorder="1"/>
    <xf numFmtId="2" fontId="0" fillId="0" borderId="16" xfId="0" applyNumberFormat="1" applyBorder="1"/>
    <xf numFmtId="0" fontId="0" fillId="0" borderId="0" xfId="0" applyAlignment="1">
      <alignment horizontal="left" vertical="top"/>
    </xf>
    <xf numFmtId="0" fontId="0" fillId="5" borderId="0" xfId="0" applyFill="1" applyAlignment="1">
      <alignment horizontal="left" vertical="top"/>
    </xf>
    <xf numFmtId="0" fontId="24" fillId="5" borderId="0" xfId="0" applyFont="1" applyFill="1" applyAlignment="1">
      <alignment horizontal="left" vertical="top" wrapText="1"/>
    </xf>
    <xf numFmtId="0" fontId="2" fillId="5" borderId="0" xfId="0" applyFont="1" applyFill="1" applyAlignment="1">
      <alignment horizontal="left" vertical="top"/>
    </xf>
    <xf numFmtId="0" fontId="0" fillId="5" borderId="0" xfId="0" applyFill="1" applyAlignment="1">
      <alignment vertical="top" wrapText="1"/>
    </xf>
    <xf numFmtId="0" fontId="0" fillId="5" borderId="0" xfId="0" applyFill="1" applyAlignment="1">
      <alignment vertical="top"/>
    </xf>
    <xf numFmtId="0" fontId="6" fillId="5" borderId="0" xfId="7" applyNumberFormat="1" applyFill="1" applyBorder="1" applyAlignment="1">
      <alignment horizontal="left" vertical="top"/>
    </xf>
    <xf numFmtId="0" fontId="6" fillId="5" borderId="0" xfId="7" applyFill="1" applyBorder="1"/>
    <xf numFmtId="0" fontId="6" fillId="5" borderId="0" xfId="7" applyFill="1" applyBorder="1" applyAlignment="1">
      <alignment vertical="top" wrapText="1"/>
    </xf>
    <xf numFmtId="0" fontId="0" fillId="0" borderId="0" xfId="0" applyAlignment="1">
      <alignment vertical="top"/>
    </xf>
    <xf numFmtId="166" fontId="0" fillId="0" borderId="7" xfId="0" applyNumberFormat="1" applyBorder="1" applyAlignment="1">
      <alignment horizontal="center"/>
    </xf>
    <xf numFmtId="167" fontId="0" fillId="0" borderId="16" xfId="0" applyNumberFormat="1" applyBorder="1" applyAlignment="1">
      <alignment horizontal="center"/>
    </xf>
    <xf numFmtId="167" fontId="0" fillId="0" borderId="7" xfId="0" applyNumberFormat="1" applyBorder="1" applyAlignment="1">
      <alignment horizontal="center"/>
    </xf>
    <xf numFmtId="166" fontId="0" fillId="0" borderId="18" xfId="0" applyNumberFormat="1" applyBorder="1" applyAlignment="1">
      <alignment horizontal="center"/>
    </xf>
    <xf numFmtId="167" fontId="0" fillId="0" borderId="19" xfId="0" applyNumberFormat="1" applyBorder="1" applyAlignment="1">
      <alignment horizontal="center"/>
    </xf>
    <xf numFmtId="167" fontId="0" fillId="0" borderId="18" xfId="0" applyNumberFormat="1" applyBorder="1" applyAlignment="1">
      <alignment horizontal="center"/>
    </xf>
    <xf numFmtId="167" fontId="0" fillId="0" borderId="8" xfId="0" applyNumberFormat="1" applyBorder="1" applyAlignment="1">
      <alignment horizontal="center"/>
    </xf>
    <xf numFmtId="167" fontId="0" fillId="0" borderId="39" xfId="0" applyNumberFormat="1" applyBorder="1" applyAlignment="1">
      <alignment horizontal="center"/>
    </xf>
    <xf numFmtId="9" fontId="0" fillId="0" borderId="0" xfId="0" applyNumberFormat="1"/>
    <xf numFmtId="176" fontId="0" fillId="0" borderId="0" xfId="0" applyNumberFormat="1"/>
    <xf numFmtId="0" fontId="0" fillId="0" borderId="7" xfId="4" applyNumberFormat="1" applyFont="1" applyBorder="1"/>
    <xf numFmtId="0" fontId="0" fillId="0" borderId="16" xfId="0" applyBorder="1" applyAlignment="1">
      <alignment vertical="top"/>
    </xf>
    <xf numFmtId="0" fontId="2" fillId="0" borderId="0" xfId="0" applyFont="1" applyAlignment="1">
      <alignment vertical="center"/>
    </xf>
    <xf numFmtId="0" fontId="0" fillId="0" borderId="15" xfId="0" applyBorder="1" applyAlignment="1">
      <alignment vertical="center" wrapText="1"/>
    </xf>
    <xf numFmtId="2" fontId="0" fillId="0" borderId="16" xfId="4" applyNumberFormat="1" applyFont="1" applyBorder="1"/>
    <xf numFmtId="0" fontId="0" fillId="0" borderId="17" xfId="0" applyBorder="1" applyAlignment="1">
      <alignment vertical="center" wrapText="1"/>
    </xf>
    <xf numFmtId="0" fontId="0" fillId="0" borderId="18" xfId="4" applyNumberFormat="1" applyFont="1" applyBorder="1"/>
    <xf numFmtId="2" fontId="0" fillId="0" borderId="19" xfId="4" applyNumberFormat="1" applyFont="1" applyBorder="1"/>
    <xf numFmtId="0" fontId="34" fillId="0" borderId="0" xfId="0" applyFont="1"/>
    <xf numFmtId="0" fontId="26" fillId="5" borderId="14" xfId="0" applyFont="1" applyFill="1" applyBorder="1" applyAlignment="1">
      <alignment horizontal="left" vertical="top" wrapText="1"/>
    </xf>
    <xf numFmtId="0" fontId="26" fillId="5" borderId="16" xfId="0" applyFont="1" applyFill="1" applyBorder="1" applyAlignment="1">
      <alignment horizontal="left" vertical="top" wrapText="1"/>
    </xf>
    <xf numFmtId="0" fontId="26" fillId="5" borderId="19" xfId="0" applyFont="1" applyFill="1" applyBorder="1" applyAlignment="1">
      <alignment horizontal="left" vertical="top" wrapText="1"/>
    </xf>
    <xf numFmtId="0" fontId="0" fillId="0" borderId="13" xfId="0" applyBorder="1" applyAlignment="1">
      <alignment wrapText="1"/>
    </xf>
    <xf numFmtId="0" fontId="0" fillId="0" borderId="14" xfId="0" applyBorder="1" applyAlignment="1">
      <alignment wrapText="1"/>
    </xf>
    <xf numFmtId="0" fontId="29" fillId="0" borderId="7" xfId="0" applyFont="1" applyBorder="1" applyAlignment="1">
      <alignment horizontal="right"/>
    </xf>
    <xf numFmtId="44" fontId="29" fillId="0" borderId="7" xfId="3" applyFont="1" applyBorder="1" applyAlignment="1">
      <alignment horizontal="right"/>
    </xf>
    <xf numFmtId="44" fontId="29" fillId="0" borderId="7" xfId="3" applyFont="1" applyBorder="1" applyAlignment="1">
      <alignment horizontal="left"/>
    </xf>
    <xf numFmtId="0" fontId="17" fillId="0" borderId="0" xfId="0" applyFont="1"/>
    <xf numFmtId="0" fontId="17" fillId="0" borderId="0" xfId="0" applyFont="1" applyAlignment="1">
      <alignment horizontal="left" wrapText="1"/>
    </xf>
    <xf numFmtId="0" fontId="0" fillId="37" borderId="7" xfId="0" applyFill="1" applyBorder="1" applyAlignment="1">
      <alignment horizontal="right"/>
    </xf>
    <xf numFmtId="1" fontId="0" fillId="38" borderId="7" xfId="0" applyNumberFormat="1" applyFill="1" applyBorder="1"/>
    <xf numFmtId="1" fontId="0" fillId="38" borderId="0" xfId="0" applyNumberFormat="1" applyFill="1"/>
    <xf numFmtId="14" fontId="0" fillId="3" borderId="0" xfId="0" applyNumberFormat="1" applyFill="1"/>
    <xf numFmtId="2" fontId="0" fillId="3" borderId="0" xfId="0" applyNumberFormat="1" applyFill="1"/>
    <xf numFmtId="165" fontId="0" fillId="3" borderId="0" xfId="1" applyNumberFormat="1" applyFont="1" applyFill="1" applyBorder="1"/>
    <xf numFmtId="14" fontId="0" fillId="37" borderId="0" xfId="0" applyNumberFormat="1" applyFill="1"/>
    <xf numFmtId="2" fontId="0" fillId="37" borderId="0" xfId="0" applyNumberFormat="1" applyFill="1"/>
    <xf numFmtId="165" fontId="0" fillId="37" borderId="0" xfId="1" applyNumberFormat="1" applyFont="1" applyFill="1" applyBorder="1"/>
    <xf numFmtId="165" fontId="0" fillId="37" borderId="0" xfId="0" applyNumberFormat="1" applyFill="1"/>
    <xf numFmtId="0" fontId="0" fillId="37" borderId="0" xfId="0" applyFill="1" applyAlignment="1">
      <alignment horizontal="right"/>
    </xf>
    <xf numFmtId="43" fontId="0" fillId="37" borderId="0" xfId="1" applyFont="1" applyFill="1" applyBorder="1"/>
    <xf numFmtId="49" fontId="2" fillId="0" borderId="0" xfId="0" applyNumberFormat="1" applyFont="1"/>
    <xf numFmtId="49" fontId="0" fillId="0" borderId="0" xfId="0" applyNumberFormat="1"/>
    <xf numFmtId="49" fontId="0" fillId="0" borderId="0" xfId="1" applyNumberFormat="1" applyFont="1" applyFill="1" applyBorder="1"/>
    <xf numFmtId="49" fontId="0" fillId="0" borderId="0" xfId="0" applyNumberFormat="1" applyAlignment="1">
      <alignment vertical="center"/>
    </xf>
    <xf numFmtId="0" fontId="2" fillId="0" borderId="7" xfId="0" applyFont="1" applyBorder="1" applyAlignment="1">
      <alignment horizontal="center" vertical="center"/>
    </xf>
    <xf numFmtId="165" fontId="0" fillId="3" borderId="7" xfId="1" applyNumberFormat="1" applyFont="1" applyFill="1" applyBorder="1" applyAlignment="1">
      <alignment horizontal="center" vertical="center"/>
    </xf>
    <xf numFmtId="165" fontId="0" fillId="4" borderId="7" xfId="1" applyNumberFormat="1" applyFont="1" applyFill="1" applyBorder="1" applyAlignment="1">
      <alignment horizontal="center" vertical="center"/>
    </xf>
    <xf numFmtId="0" fontId="0" fillId="0" borderId="17" xfId="0" applyBorder="1" applyAlignment="1">
      <alignment horizontal="left" vertical="center"/>
    </xf>
    <xf numFmtId="0" fontId="0" fillId="5" borderId="18" xfId="0" applyFill="1" applyBorder="1" applyAlignment="1">
      <alignment horizontal="left" vertical="center"/>
    </xf>
    <xf numFmtId="0" fontId="0" fillId="3" borderId="7" xfId="0" applyFill="1" applyBorder="1" applyAlignment="1">
      <alignment vertical="center" wrapText="1"/>
    </xf>
    <xf numFmtId="0" fontId="0" fillId="3" borderId="0" xfId="0" applyFill="1" applyAlignment="1">
      <alignment vertical="center"/>
    </xf>
    <xf numFmtId="0" fontId="0" fillId="37" borderId="7" xfId="0" applyFill="1" applyBorder="1" applyAlignment="1">
      <alignment vertical="center" wrapText="1"/>
    </xf>
    <xf numFmtId="0" fontId="0" fillId="37" borderId="0" xfId="0" applyFill="1" applyAlignment="1">
      <alignment vertical="center"/>
    </xf>
    <xf numFmtId="0" fontId="0" fillId="38" borderId="7" xfId="0" applyFill="1" applyBorder="1" applyAlignment="1">
      <alignment vertical="center" wrapText="1"/>
    </xf>
    <xf numFmtId="0" fontId="0" fillId="2" borderId="7" xfId="0" applyFill="1" applyBorder="1" applyAlignment="1">
      <alignment horizontal="center" vertical="center" wrapText="1"/>
    </xf>
    <xf numFmtId="0" fontId="0" fillId="3" borderId="7" xfId="0" applyFill="1" applyBorder="1" applyAlignment="1">
      <alignment horizontal="center" vertical="center" wrapText="1"/>
    </xf>
    <xf numFmtId="0" fontId="0" fillId="4" borderId="7" xfId="0" applyFill="1" applyBorder="1" applyAlignment="1">
      <alignment horizontal="center" vertical="center" wrapText="1"/>
    </xf>
    <xf numFmtId="0" fontId="0" fillId="38" borderId="7" xfId="0" applyFill="1" applyBorder="1" applyAlignment="1">
      <alignment horizontal="center" vertical="center" wrapText="1"/>
    </xf>
    <xf numFmtId="14" fontId="0" fillId="38" borderId="7" xfId="0" applyNumberFormat="1" applyFill="1" applyBorder="1" applyAlignment="1">
      <alignment horizontal="center" vertical="center"/>
    </xf>
    <xf numFmtId="0" fontId="0" fillId="38" borderId="7" xfId="0" applyFill="1" applyBorder="1" applyAlignment="1">
      <alignment horizontal="center" vertical="center"/>
    </xf>
    <xf numFmtId="0" fontId="0" fillId="0" borderId="18" xfId="0" applyBorder="1" applyAlignment="1">
      <alignment horizontal="center"/>
    </xf>
    <xf numFmtId="0" fontId="0" fillId="0" borderId="12" xfId="0" applyBorder="1" applyAlignment="1">
      <alignment wrapText="1"/>
    </xf>
    <xf numFmtId="0" fontId="0" fillId="0" borderId="15" xfId="0" applyBorder="1" applyAlignment="1">
      <alignment horizontal="center" wrapText="1"/>
    </xf>
    <xf numFmtId="0" fontId="0" fillId="0" borderId="7" xfId="0" applyBorder="1" applyAlignment="1">
      <alignment horizontal="center" wrapText="1"/>
    </xf>
    <xf numFmtId="0" fontId="0" fillId="0" borderId="16" xfId="0" applyBorder="1" applyAlignment="1">
      <alignment horizontal="center" wrapText="1"/>
    </xf>
    <xf numFmtId="2" fontId="0" fillId="0" borderId="7" xfId="0" applyNumberFormat="1" applyBorder="1" applyAlignment="1">
      <alignment horizontal="center" wrapText="1"/>
    </xf>
    <xf numFmtId="2" fontId="0" fillId="0" borderId="16" xfId="0" applyNumberFormat="1" applyBorder="1" applyAlignment="1">
      <alignment horizontal="center" wrapText="1"/>
    </xf>
    <xf numFmtId="0" fontId="0" fillId="0" borderId="17" xfId="0" applyBorder="1" applyAlignment="1">
      <alignment horizontal="center" vertical="top" wrapText="1"/>
    </xf>
    <xf numFmtId="0" fontId="0" fillId="0" borderId="18" xfId="0" applyBorder="1" applyAlignment="1">
      <alignment horizontal="center" wrapText="1"/>
    </xf>
    <xf numFmtId="0" fontId="0" fillId="0" borderId="19" xfId="0" applyBorder="1" applyAlignment="1">
      <alignment horizontal="center" wrapText="1"/>
    </xf>
    <xf numFmtId="166" fontId="0" fillId="0" borderId="7" xfId="3" applyNumberFormat="1" applyFont="1" applyBorder="1" applyAlignment="1">
      <alignment horizontal="center" wrapText="1"/>
    </xf>
    <xf numFmtId="166" fontId="0" fillId="0" borderId="16" xfId="3" applyNumberFormat="1" applyFont="1" applyBorder="1" applyAlignment="1">
      <alignment horizontal="center" wrapText="1"/>
    </xf>
    <xf numFmtId="165" fontId="0" fillId="2" borderId="7" xfId="1" applyNumberFormat="1" applyFont="1"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vertical="center" wrapText="1"/>
    </xf>
    <xf numFmtId="0" fontId="0" fillId="0" borderId="7" xfId="0" applyBorder="1" applyAlignment="1">
      <alignment vertical="top" wrapText="1"/>
    </xf>
    <xf numFmtId="0" fontId="0" fillId="0" borderId="15" xfId="0" applyBorder="1" applyAlignment="1">
      <alignment vertical="top"/>
    </xf>
    <xf numFmtId="0" fontId="0" fillId="0" borderId="18" xfId="0" applyBorder="1" applyAlignment="1">
      <alignment vertical="top" wrapText="1"/>
    </xf>
    <xf numFmtId="2" fontId="0" fillId="0" borderId="18" xfId="0" applyNumberFormat="1" applyBorder="1"/>
    <xf numFmtId="2" fontId="0" fillId="0" borderId="19" xfId="0" applyNumberFormat="1" applyBorder="1"/>
    <xf numFmtId="0" fontId="2" fillId="0" borderId="46" xfId="0" applyFont="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wrapText="1"/>
    </xf>
    <xf numFmtId="0" fontId="2" fillId="0" borderId="13" xfId="0" applyFont="1" applyBorder="1" applyAlignment="1">
      <alignment horizontal="center" vertical="center" wrapText="1"/>
    </xf>
    <xf numFmtId="0" fontId="32" fillId="0" borderId="13" xfId="1" applyNumberFormat="1" applyFont="1" applyFill="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2" fillId="0" borderId="55" xfId="0" applyFont="1" applyBorder="1"/>
    <xf numFmtId="44" fontId="0" fillId="0" borderId="56" xfId="0" applyNumberFormat="1" applyBorder="1"/>
    <xf numFmtId="44" fontId="0" fillId="0" borderId="57" xfId="0" applyNumberFormat="1" applyBorder="1"/>
    <xf numFmtId="0" fontId="0" fillId="5" borderId="0" xfId="0" applyFill="1" applyAlignment="1">
      <alignment horizontal="left" vertical="top"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26" fillId="5" borderId="13"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0" fillId="5" borderId="12" xfId="0" applyFill="1" applyBorder="1" applyAlignment="1">
      <alignment horizontal="left" vertical="top"/>
    </xf>
    <xf numFmtId="0" fontId="0" fillId="5" borderId="13" xfId="0" applyFill="1" applyBorder="1" applyAlignment="1">
      <alignment horizontal="left" vertical="top"/>
    </xf>
    <xf numFmtId="0" fontId="0" fillId="5" borderId="14" xfId="0" applyFill="1" applyBorder="1" applyAlignment="1">
      <alignment horizontal="left" vertical="top"/>
    </xf>
    <xf numFmtId="0" fontId="0" fillId="5" borderId="15" xfId="0" applyFill="1" applyBorder="1" applyAlignment="1">
      <alignment horizontal="left" vertical="top" wrapText="1"/>
    </xf>
    <xf numFmtId="0" fontId="0" fillId="5" borderId="7" xfId="0" applyFill="1" applyBorder="1" applyAlignment="1">
      <alignment horizontal="left" vertical="top" wrapText="1"/>
    </xf>
    <xf numFmtId="0" fontId="0" fillId="5" borderId="16" xfId="0" applyFill="1" applyBorder="1" applyAlignment="1">
      <alignment horizontal="left" vertical="top" wrapText="1"/>
    </xf>
    <xf numFmtId="0" fontId="2" fillId="0" borderId="8"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0" fillId="0" borderId="0" xfId="0" applyAlignment="1">
      <alignment horizontal="left"/>
    </xf>
    <xf numFmtId="0" fontId="26" fillId="0" borderId="0" xfId="0" applyFont="1" applyAlignment="1">
      <alignment horizontal="left" vertical="top" wrapText="1"/>
    </xf>
    <xf numFmtId="0" fontId="2" fillId="0" borderId="7" xfId="0" applyFont="1" applyBorder="1" applyAlignment="1">
      <alignment horizontal="center" vertical="center"/>
    </xf>
    <xf numFmtId="0" fontId="0" fillId="0" borderId="7" xfId="0"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0" fillId="0" borderId="38" xfId="0" applyBorder="1" applyAlignment="1">
      <alignment horizontal="center" vertical="center"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49" fontId="2" fillId="0" borderId="0" xfId="0" applyNumberFormat="1" applyFont="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33" fillId="0" borderId="1" xfId="0" applyFont="1" applyBorder="1" applyAlignment="1">
      <alignment horizontal="center"/>
    </xf>
    <xf numFmtId="0" fontId="33" fillId="0" borderId="2" xfId="0" applyFont="1" applyBorder="1" applyAlignment="1">
      <alignment horizontal="center"/>
    </xf>
    <xf numFmtId="0" fontId="33" fillId="0" borderId="3" xfId="0" applyFont="1" applyBorder="1" applyAlignment="1">
      <alignment horizontal="center"/>
    </xf>
    <xf numFmtId="0" fontId="32" fillId="0" borderId="42" xfId="0" applyFont="1" applyBorder="1" applyAlignment="1">
      <alignment horizontal="center" vertical="top"/>
    </xf>
    <xf numFmtId="0" fontId="32" fillId="0" borderId="47" xfId="0" applyFont="1" applyBorder="1" applyAlignment="1">
      <alignment horizontal="center" vertical="top"/>
    </xf>
    <xf numFmtId="0" fontId="32" fillId="0" borderId="54" xfId="0" applyFont="1" applyBorder="1" applyAlignment="1">
      <alignment horizontal="center" vertical="top"/>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3" fillId="4" borderId="12" xfId="5" applyFill="1" applyBorder="1" applyAlignment="1">
      <alignment horizontal="center"/>
    </xf>
    <xf numFmtId="0" fontId="3" fillId="4" borderId="13" xfId="5" applyFill="1" applyBorder="1" applyAlignment="1">
      <alignment horizontal="center"/>
    </xf>
    <xf numFmtId="0" fontId="3" fillId="4" borderId="14" xfId="5" applyFill="1" applyBorder="1" applyAlignment="1">
      <alignment horizontal="center"/>
    </xf>
    <xf numFmtId="0" fontId="3" fillId="42" borderId="12" xfId="5" applyFill="1" applyBorder="1" applyAlignment="1">
      <alignment horizontal="center"/>
    </xf>
    <xf numFmtId="0" fontId="3" fillId="42" borderId="13" xfId="5" applyFill="1" applyBorder="1" applyAlignment="1">
      <alignment horizontal="center"/>
    </xf>
    <xf numFmtId="0" fontId="3" fillId="42" borderId="14" xfId="5" applyFill="1" applyBorder="1" applyAlignment="1">
      <alignment horizontal="center"/>
    </xf>
    <xf numFmtId="0" fontId="3" fillId="43" borderId="12" xfId="5" applyFill="1" applyBorder="1" applyAlignment="1">
      <alignment horizontal="center"/>
    </xf>
    <xf numFmtId="0" fontId="3" fillId="43" borderId="13" xfId="5" applyFill="1" applyBorder="1" applyAlignment="1">
      <alignment horizontal="center"/>
    </xf>
    <xf numFmtId="0" fontId="3" fillId="43" borderId="14" xfId="5" applyFill="1" applyBorder="1" applyAlignment="1">
      <alignment horizontal="center"/>
    </xf>
    <xf numFmtId="0" fontId="3" fillId="44" borderId="12" xfId="5" applyFill="1" applyBorder="1" applyAlignment="1">
      <alignment horizontal="center"/>
    </xf>
    <xf numFmtId="0" fontId="3" fillId="44" borderId="13" xfId="5" applyFill="1" applyBorder="1" applyAlignment="1">
      <alignment horizontal="center"/>
    </xf>
    <xf numFmtId="0" fontId="3" fillId="44" borderId="14" xfId="5" applyFill="1"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31" xfId="0" applyBorder="1" applyAlignment="1">
      <alignment horizontal="center"/>
    </xf>
    <xf numFmtId="0" fontId="3" fillId="44" borderId="48" xfId="5" applyFill="1" applyBorder="1" applyAlignment="1">
      <alignment horizontal="center"/>
    </xf>
    <xf numFmtId="0" fontId="3" fillId="44" borderId="49" xfId="5" applyFill="1" applyBorder="1" applyAlignment="1">
      <alignment horizontal="center"/>
    </xf>
    <xf numFmtId="0" fontId="3" fillId="44" borderId="50" xfId="5" applyFill="1" applyBorder="1" applyAlignment="1">
      <alignment horizontal="center"/>
    </xf>
    <xf numFmtId="0" fontId="0" fillId="0" borderId="40" xfId="0" applyBorder="1" applyAlignment="1">
      <alignment horizontal="center"/>
    </xf>
    <xf numFmtId="0" fontId="0" fillId="0" borderId="43" xfId="0" applyBorder="1" applyAlignment="1">
      <alignment horizontal="center"/>
    </xf>
    <xf numFmtId="0" fontId="0" fillId="0" borderId="44" xfId="0" applyBorder="1" applyAlignment="1">
      <alignment horizontal="center"/>
    </xf>
  </cellXfs>
  <cellStyles count="533">
    <cellStyle name="20% - Accent1 2" xfId="169" xr:uid="{4502E741-2228-4DC6-9938-FE989BCE8ED8}"/>
    <cellStyle name="20% - Accent2 2" xfId="172" xr:uid="{E56FC616-FCD0-4928-A10F-5DB474EF5941}"/>
    <cellStyle name="20% - Accent3 2" xfId="175" xr:uid="{594DD167-CD29-40F7-92F5-0AC8F8F55CAA}"/>
    <cellStyle name="20% - Accent4 2" xfId="178" xr:uid="{177237D4-17FE-40EF-8D60-27562646BB01}"/>
    <cellStyle name="20% - Accent5 2" xfId="181" xr:uid="{4F1C09E9-0124-4AC5-9FCC-5572272DE714}"/>
    <cellStyle name="20% - Accent6 2" xfId="184" xr:uid="{6AD3E09D-838F-4BAA-9269-DBA525679AA6}"/>
    <cellStyle name="40% - Accent1 2" xfId="170" xr:uid="{BA815724-A36B-444D-B2EF-32E76B555116}"/>
    <cellStyle name="40% - Accent2 2" xfId="173" xr:uid="{BDAF1BAB-B3C5-4996-A12B-5839CB6CFBD1}"/>
    <cellStyle name="40% - Accent3 2" xfId="176" xr:uid="{C7BC3186-E0AC-4C1E-B91B-3E9D8438D658}"/>
    <cellStyle name="40% - Accent4 2" xfId="179" xr:uid="{C13BB995-1A3D-4243-B0D1-5C3E11424975}"/>
    <cellStyle name="40% - Accent5 2" xfId="182" xr:uid="{1E8F16FA-CA43-41FF-9667-BB2EC156D4D0}"/>
    <cellStyle name="40% - Accent6 2" xfId="185" xr:uid="{87DC3D60-ACC0-42DE-AE05-46719B8570C8}"/>
    <cellStyle name="60% - Accent1 2" xfId="171" xr:uid="{C533C74E-D805-4915-9E7D-58080CB9035D}"/>
    <cellStyle name="60% - Accent2 2" xfId="174" xr:uid="{11C9C242-851F-48BE-8BA6-63ACA7EBC35B}"/>
    <cellStyle name="60% - Accent3 2" xfId="177" xr:uid="{FEC83DA6-880F-4750-A4F3-5436D0F3384E}"/>
    <cellStyle name="60% - Accent4 2" xfId="180" xr:uid="{B6B4715E-89CC-4B7C-AE02-524458373485}"/>
    <cellStyle name="60% - Accent5 2" xfId="183" xr:uid="{8B6102C9-335C-402E-BFAB-8C055B305709}"/>
    <cellStyle name="60% - Accent6 2" xfId="186" xr:uid="{1DE1629D-197C-4E45-B35D-73FEC230BC8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13" builtinId="27" customBuiltin="1"/>
    <cellStyle name="Calculation" xfId="16" builtinId="22" customBuiltin="1"/>
    <cellStyle name="Check Cell" xfId="18" builtinId="23" customBuiltin="1"/>
    <cellStyle name="Comma" xfId="1" builtinId="3"/>
    <cellStyle name="Comma [0] 2" xfId="257" xr:uid="{9406FDF0-54BD-4563-BDFF-9615336B5AF9}"/>
    <cellStyle name="Comma [0] 2 2" xfId="296" xr:uid="{CF9186E5-4AC2-4FE2-B31B-ADA5076A7757}"/>
    <cellStyle name="Comma [0] 2 2 2" xfId="397" xr:uid="{F0C5C531-8F7F-4270-B99E-B242F338FE94}"/>
    <cellStyle name="Comma [0] 2 2 3" xfId="498" xr:uid="{CB485D26-8621-4A85-880A-FF733E0AFA26}"/>
    <cellStyle name="Comma [0] 2 3" xfId="359" xr:uid="{2C8E4328-65C3-4D88-9616-34E8FF733464}"/>
    <cellStyle name="Comma [0] 2 4" xfId="460" xr:uid="{1674EA75-55B1-42EE-84D3-BA72B9C77535}"/>
    <cellStyle name="Comma [0] 3" xfId="328" xr:uid="{3EE34450-68FE-48E2-A56D-0B9489D7CF5B}"/>
    <cellStyle name="Comma [0] 3 2" xfId="429" xr:uid="{8FD105F2-CED6-4339-8344-4F8D99A412A9}"/>
    <cellStyle name="Comma [0] 3 3" xfId="530" xr:uid="{30E3B971-E8A9-4060-B453-6847FD22DF1B}"/>
    <cellStyle name="Comma 10" xfId="271" xr:uid="{68FD5E4A-E34E-4DA1-A7F3-588BC55B1D78}"/>
    <cellStyle name="Comma 10 2" xfId="372" xr:uid="{05EA5EDE-DCB9-41D3-87F0-46ACCE53F26F}"/>
    <cellStyle name="Comma 10 3" xfId="473" xr:uid="{DAEE204F-292C-4213-A56C-1AF0B02C04EA}"/>
    <cellStyle name="Comma 11" xfId="299" xr:uid="{97C8A31F-D998-4910-A86F-34F2F3C68FD1}"/>
    <cellStyle name="Comma 11 2" xfId="400" xr:uid="{9385EEAC-A462-402B-9214-A0CC4497E3EA}"/>
    <cellStyle name="Comma 11 3" xfId="501" xr:uid="{56A7CDA5-3C70-4B3B-A97D-093403090A1F}"/>
    <cellStyle name="Comma 12" xfId="304" xr:uid="{BB0AC660-7E81-4FED-BD10-4239990A0FF1}"/>
    <cellStyle name="Comma 12 2" xfId="405" xr:uid="{47F58986-2CFF-4BE4-9FD6-63FDBE0CB51B}"/>
    <cellStyle name="Comma 12 3" xfId="506" xr:uid="{7AB56AB8-760E-45FB-B821-9C3E0131036A}"/>
    <cellStyle name="Comma 13" xfId="28" xr:uid="{25FE5008-1163-41E7-A086-CB2D6D8EA1F8}"/>
    <cellStyle name="Comma 14" xfId="331" xr:uid="{EA121705-A05D-4062-9E9F-8111720267A2}"/>
    <cellStyle name="Comma 15" xfId="333" xr:uid="{C90BD08B-5C51-4F12-A105-B5F821F73A14}"/>
    <cellStyle name="Comma 16" xfId="432" xr:uid="{53B400A8-020A-4134-974F-0DF682D45753}"/>
    <cellStyle name="Comma 17" xfId="434" xr:uid="{F055D579-8948-4EDB-A329-5FFFB194AC4F}"/>
    <cellStyle name="Comma 2" xfId="32" xr:uid="{75DB2C6A-D066-481A-AFBB-1DAF83021B8D}"/>
    <cellStyle name="Comma 2 2" xfId="190" xr:uid="{937AA744-8618-42A1-8653-251A81C2B46B}"/>
    <cellStyle name="Comma 2 2 10" xfId="441" xr:uid="{A413D1FD-BE78-446F-B821-9F603A7C2480}"/>
    <cellStyle name="Comma 2 2 2" xfId="191" xr:uid="{822A182F-E539-47C8-B265-94D76DAD5293}"/>
    <cellStyle name="Comma 2 2 2 2" xfId="276" xr:uid="{827175A4-6AE6-43E8-AE22-1AAB4B08E906}"/>
    <cellStyle name="Comma 2 2 2 2 2" xfId="377" xr:uid="{1044E5F8-FA81-46C0-BA34-DA35923BFEA9}"/>
    <cellStyle name="Comma 2 2 2 2 3" xfId="478" xr:uid="{2CF24E5C-9624-4782-9B48-DA42BD44238E}"/>
    <cellStyle name="Comma 2 2 2 3" xfId="310" xr:uid="{117F7C0E-2A76-4866-832D-8875A21D06C1}"/>
    <cellStyle name="Comma 2 2 2 3 2" xfId="411" xr:uid="{3FB3747D-D609-4170-900C-BFB4C534587E}"/>
    <cellStyle name="Comma 2 2 2 3 3" xfId="512" xr:uid="{AC0912FB-9D7E-44F9-B492-18467C37955B}"/>
    <cellStyle name="Comma 2 2 2 4" xfId="341" xr:uid="{3EC4E52A-C34D-4B4F-80BA-01662ADBF30A}"/>
    <cellStyle name="Comma 2 2 2 5" xfId="442" xr:uid="{101EBAEF-37F0-4685-81A5-BBF73BFB354C}"/>
    <cellStyle name="Comma 2 2 3" xfId="192" xr:uid="{B509F9CD-3ABF-4C0F-9C90-4C31D50FF6E0}"/>
    <cellStyle name="Comma 2 2 3 2" xfId="277" xr:uid="{E7C3D79E-FB73-4F9F-BE38-B96A7CCECB46}"/>
    <cellStyle name="Comma 2 2 3 2 2" xfId="378" xr:uid="{0ABB770C-4B88-40DA-B5B0-9B387FFD5B40}"/>
    <cellStyle name="Comma 2 2 3 2 3" xfId="479" xr:uid="{C70239E8-553B-43BB-A9CE-B68DBA9954EF}"/>
    <cellStyle name="Comma 2 2 3 3" xfId="311" xr:uid="{1E1E8ECD-FBCC-409A-AD69-CECD3C6552C2}"/>
    <cellStyle name="Comma 2 2 3 3 2" xfId="412" xr:uid="{E5575586-BD54-4B09-84D9-B2D4E956F1BC}"/>
    <cellStyle name="Comma 2 2 3 3 3" xfId="513" xr:uid="{FAB4C0A7-1566-45A9-9E2B-11F3A6CE79CD}"/>
    <cellStyle name="Comma 2 2 3 4" xfId="342" xr:uid="{080B65B6-F934-416A-BCAE-5DE65613B827}"/>
    <cellStyle name="Comma 2 2 3 5" xfId="443" xr:uid="{06D1C084-CEB1-44A7-83E9-CC8195E9DBFC}"/>
    <cellStyle name="Comma 2 2 4" xfId="193" xr:uid="{C573DDFF-F63C-4587-8EE4-21AD1B264923}"/>
    <cellStyle name="Comma 2 2 4 2" xfId="278" xr:uid="{DC053D64-A27B-4407-BF83-FC187F0B07F1}"/>
    <cellStyle name="Comma 2 2 4 2 2" xfId="379" xr:uid="{6522C32E-4FBF-4A8C-A06A-898224DC0625}"/>
    <cellStyle name="Comma 2 2 4 2 3" xfId="480" xr:uid="{49D785FE-B6C5-4B52-B27E-999E67D6EF6A}"/>
    <cellStyle name="Comma 2 2 4 3" xfId="312" xr:uid="{13C31A83-3858-4106-A4B5-F970468D823D}"/>
    <cellStyle name="Comma 2 2 4 3 2" xfId="413" xr:uid="{EAB70E6F-C5A1-44B6-97A2-DFF8D5611C65}"/>
    <cellStyle name="Comma 2 2 4 3 3" xfId="514" xr:uid="{0DD7C2F5-B38C-42AE-A921-53DED85B9425}"/>
    <cellStyle name="Comma 2 2 4 4" xfId="343" xr:uid="{0D2DE094-E236-48F7-BFE0-3F1705B08E50}"/>
    <cellStyle name="Comma 2 2 4 5" xfId="444" xr:uid="{EB8DA47F-B4A6-4F95-9B80-42EE02BA67F1}"/>
    <cellStyle name="Comma 2 2 5" xfId="194" xr:uid="{508E8A9C-ED55-47AA-A3E2-6B3CCE479ACC}"/>
    <cellStyle name="Comma 2 2 5 2" xfId="279" xr:uid="{8757E002-A50F-4763-AA47-4B6332040229}"/>
    <cellStyle name="Comma 2 2 5 2 2" xfId="380" xr:uid="{71601F0C-47A3-45A3-8960-1773DF47E977}"/>
    <cellStyle name="Comma 2 2 5 2 3" xfId="481" xr:uid="{B3D190C1-B892-4C07-84B9-C61EC0341B3F}"/>
    <cellStyle name="Comma 2 2 5 3" xfId="313" xr:uid="{80FBADEF-4B51-4C15-9FFE-D5770BC2094A}"/>
    <cellStyle name="Comma 2 2 5 3 2" xfId="414" xr:uid="{516B2C10-1A4F-4E23-AB26-77A65FC4540A}"/>
    <cellStyle name="Comma 2 2 5 3 3" xfId="515" xr:uid="{77655C19-56FB-4235-BB65-8935CDEE7CF7}"/>
    <cellStyle name="Comma 2 2 5 4" xfId="344" xr:uid="{6C3E1E59-FCA0-445F-9559-9CDE5237E9F7}"/>
    <cellStyle name="Comma 2 2 5 5" xfId="445" xr:uid="{D9B7EAF2-D6F1-43B9-BC20-3F4F9673F31E}"/>
    <cellStyle name="Comma 2 2 6" xfId="195" xr:uid="{BB1610C7-BC49-4CD4-A159-702F82ACD761}"/>
    <cellStyle name="Comma 2 2 6 2" xfId="280" xr:uid="{EA95FEF7-DE64-4698-8381-5F2A0463259D}"/>
    <cellStyle name="Comma 2 2 6 2 2" xfId="381" xr:uid="{ACEA0BD0-0D5D-4C8A-AF95-A3F4F4489C48}"/>
    <cellStyle name="Comma 2 2 6 2 3" xfId="482" xr:uid="{80C1D8CC-4838-4437-BD40-49ED4776A8B1}"/>
    <cellStyle name="Comma 2 2 6 3" xfId="314" xr:uid="{39C875E9-2F80-4AC7-9DBF-0995F0633E6F}"/>
    <cellStyle name="Comma 2 2 6 3 2" xfId="415" xr:uid="{AF693380-28EC-4629-978E-71119CA879DD}"/>
    <cellStyle name="Comma 2 2 6 3 3" xfId="516" xr:uid="{0ED39B94-9132-4827-8D32-95881A9AFFD7}"/>
    <cellStyle name="Comma 2 2 6 4" xfId="345" xr:uid="{C4E56579-1A7E-4C77-BFDF-2A10EAB9D0DB}"/>
    <cellStyle name="Comma 2 2 6 5" xfId="446" xr:uid="{C3F6C029-CF9E-4AFD-9B4C-69DEB99C4F07}"/>
    <cellStyle name="Comma 2 2 7" xfId="275" xr:uid="{68CEDBDD-6CBE-4B53-B3F3-F652F809624D}"/>
    <cellStyle name="Comma 2 2 7 2" xfId="376" xr:uid="{65C78004-F977-4F3D-8ABB-25036EED7347}"/>
    <cellStyle name="Comma 2 2 7 3" xfId="477" xr:uid="{FBC7E92D-36ED-4B69-BE8F-F613D81D5B60}"/>
    <cellStyle name="Comma 2 2 8" xfId="309" xr:uid="{ABDBF45B-5F25-4B14-9729-D9530040F41D}"/>
    <cellStyle name="Comma 2 2 8 2" xfId="410" xr:uid="{4351649C-2D98-4D5C-B22D-70AC1C1F3B4E}"/>
    <cellStyle name="Comma 2 2 8 3" xfId="511" xr:uid="{0B12386D-EADB-49DE-8773-4EED84ACD398}"/>
    <cellStyle name="Comma 2 2 9" xfId="340" xr:uid="{722A61C2-D371-4CD4-B038-539C634A112C}"/>
    <cellStyle name="Comma 2 3" xfId="196" xr:uid="{D30F3503-90FC-4AE2-B169-D866B1EABE8F}"/>
    <cellStyle name="Comma 2 3 2" xfId="281" xr:uid="{27CB36FB-2941-4349-ACA3-34C19EFC38FC}"/>
    <cellStyle name="Comma 2 3 2 2" xfId="382" xr:uid="{6DE0B87A-FE16-4982-B309-C77EEC1515FC}"/>
    <cellStyle name="Comma 2 3 2 3" xfId="483" xr:uid="{D7B0CF3E-59AD-44EF-A38D-7B14B4F55165}"/>
    <cellStyle name="Comma 2 3 3" xfId="315" xr:uid="{631B585E-F91B-4781-987A-719E22BF4D72}"/>
    <cellStyle name="Comma 2 3 3 2" xfId="416" xr:uid="{45315CA8-9543-45D8-AB1C-439D82C61511}"/>
    <cellStyle name="Comma 2 3 3 3" xfId="517" xr:uid="{1C5EC608-3D83-406C-9039-447E0FA594FB}"/>
    <cellStyle name="Comma 2 3 4" xfId="346" xr:uid="{CB4167CB-9FB7-4719-A2D0-3AC940840200}"/>
    <cellStyle name="Comma 2 3 5" xfId="447" xr:uid="{1887703A-C0FD-4178-AC82-4C0C31429490}"/>
    <cellStyle name="Comma 2 4" xfId="197" xr:uid="{2F7E1132-7EBF-43F7-B3F3-AAF9EBFC4B0E}"/>
    <cellStyle name="Comma 2 4 2" xfId="282" xr:uid="{717D7356-8E05-4BCB-8B6A-F5C78C0D27F5}"/>
    <cellStyle name="Comma 2 4 2 2" xfId="383" xr:uid="{71E9FFD3-60A6-4E64-AF53-6CD52618065F}"/>
    <cellStyle name="Comma 2 4 2 3" xfId="484" xr:uid="{654F8A94-5245-41FB-A406-BDF4CDCF5194}"/>
    <cellStyle name="Comma 2 4 3" xfId="316" xr:uid="{B9D10844-DC78-429F-8F98-BDF04A3D8B7A}"/>
    <cellStyle name="Comma 2 4 3 2" xfId="417" xr:uid="{D4511445-7312-4CFC-9692-D53A4BE155C7}"/>
    <cellStyle name="Comma 2 4 3 3" xfId="518" xr:uid="{C995EF84-972B-4B6C-9B2D-47F032F69A7E}"/>
    <cellStyle name="Comma 2 4 4" xfId="347" xr:uid="{C61DC8C0-B3B2-4838-9427-8A9D800E3AA3}"/>
    <cellStyle name="Comma 2 4 5" xfId="448" xr:uid="{C32450AA-9C4C-4A60-AECD-58F362839403}"/>
    <cellStyle name="Comma 2 5" xfId="198" xr:uid="{D2726E49-B8B1-468D-A76C-846416F2AA89}"/>
    <cellStyle name="Comma 2 5 2" xfId="283" xr:uid="{A6645BC1-C952-47D3-BC87-FB9392A26CDB}"/>
    <cellStyle name="Comma 2 5 2 2" xfId="384" xr:uid="{8C40A5F3-EA39-4280-AB5F-4B972D76F405}"/>
    <cellStyle name="Comma 2 5 2 3" xfId="485" xr:uid="{41904497-F1E8-43D4-8740-3A91F555C8EE}"/>
    <cellStyle name="Comma 2 5 3" xfId="317" xr:uid="{19C61D83-B867-499D-8F85-FD8D7405A97D}"/>
    <cellStyle name="Comma 2 5 3 2" xfId="418" xr:uid="{D8264A6E-D6C5-4731-AFEF-E68648DCD3A0}"/>
    <cellStyle name="Comma 2 5 3 3" xfId="519" xr:uid="{96F62E87-F1DD-4A4F-A260-B582C99A72DA}"/>
    <cellStyle name="Comma 2 5 4" xfId="348" xr:uid="{BED5EDD9-6B9C-4766-9528-0FFE138DED60}"/>
    <cellStyle name="Comma 2 5 5" xfId="449" xr:uid="{9449972A-BC3D-4BC1-9780-A13FB52CE4BE}"/>
    <cellStyle name="Comma 2 6" xfId="189" xr:uid="{6A41BCE8-6C85-4ACA-ABFF-586165995E6E}"/>
    <cellStyle name="Comma 2 6 2" xfId="274" xr:uid="{2E09B095-0163-4D40-A4E6-FB3A4C3DAD41}"/>
    <cellStyle name="Comma 2 6 2 2" xfId="375" xr:uid="{DB804166-DC5D-4368-AA14-C325624A6363}"/>
    <cellStyle name="Comma 2 6 2 3" xfId="476" xr:uid="{55BA199C-7C7B-422F-8C50-8E4212475E31}"/>
    <cellStyle name="Comma 2 6 3" xfId="308" xr:uid="{69B1D663-502A-4685-9F26-EA884475FD60}"/>
    <cellStyle name="Comma 2 6 3 2" xfId="409" xr:uid="{3BCEE34C-C745-441E-BBBC-A8D6DEB5C15F}"/>
    <cellStyle name="Comma 2 6 3 3" xfId="510" xr:uid="{DB59E428-621E-47CE-A0E8-0C36599DB172}"/>
    <cellStyle name="Comma 2 6 4" xfId="339" xr:uid="{6E8F8992-E4BB-49D0-9091-F0E17204D819}"/>
    <cellStyle name="Comma 2 6 5" xfId="440" xr:uid="{D28BC67C-86A6-4FAB-A813-223B7E877EC2}"/>
    <cellStyle name="Comma 2 7" xfId="153" xr:uid="{6BA64865-8BAD-4986-9970-65016643B9B8}"/>
    <cellStyle name="Comma 2 7 2" xfId="336" xr:uid="{F4E01312-CF08-4FCE-9DAC-1C320E1FED1D}"/>
    <cellStyle name="Comma 2 7 3" xfId="437" xr:uid="{E3A7E22A-18C2-415F-987C-D7FA7482EFD2}"/>
    <cellStyle name="Comma 2 8" xfId="270" xr:uid="{31796DAF-54CB-4867-8F8F-AFDFD0BDFAEA}"/>
    <cellStyle name="Comma 2 8 2" xfId="371" xr:uid="{A7AA3A61-DA7E-48B9-B3F2-377C2A5354FA}"/>
    <cellStyle name="Comma 2 8 3" xfId="472" xr:uid="{67A40E90-F603-449A-BB93-78B656D351E7}"/>
    <cellStyle name="Comma 2 9" xfId="306" xr:uid="{7BF3D886-E116-44B2-BC50-885F5B1F0078}"/>
    <cellStyle name="Comma 2 9 2" xfId="407" xr:uid="{1C7AED3F-F064-4A77-87E8-4D55ECBB17AC}"/>
    <cellStyle name="Comma 2 9 3" xfId="508" xr:uid="{1249F3DE-94D1-462F-B03C-AAD4FC484EBD}"/>
    <cellStyle name="Comma 3" xfId="30" xr:uid="{1C486F99-EEB0-4940-A022-F435BE8AC022}"/>
    <cellStyle name="Comma 3 2" xfId="200" xr:uid="{0F93B96C-AC7F-4ED6-84A3-3039428B6E3A}"/>
    <cellStyle name="Comma 3 2 2" xfId="201" xr:uid="{D542D167-7B8A-4A15-B09D-3411D2B65DCA}"/>
    <cellStyle name="Comma 3 2 2 2" xfId="286" xr:uid="{40EC2B36-2C8C-48F5-B426-DA927734772F}"/>
    <cellStyle name="Comma 3 2 2 2 2" xfId="387" xr:uid="{494FBB1B-8A72-4438-9596-570EB2FE239D}"/>
    <cellStyle name="Comma 3 2 2 2 3" xfId="488" xr:uid="{19C8A1DD-7223-4073-85A1-4176AF831356}"/>
    <cellStyle name="Comma 3 2 2 3" xfId="320" xr:uid="{697FF975-8BAB-400E-AB06-092133B9A5DF}"/>
    <cellStyle name="Comma 3 2 2 3 2" xfId="421" xr:uid="{DDB62DAF-5F1A-47D7-BB73-6246DBCC9B86}"/>
    <cellStyle name="Comma 3 2 2 3 3" xfId="522" xr:uid="{340221EF-769C-4AF6-AA7B-352F965F0A0F}"/>
    <cellStyle name="Comma 3 2 2 4" xfId="351" xr:uid="{4D5A0DF2-DA53-41A7-A889-AAD458191224}"/>
    <cellStyle name="Comma 3 2 2 5" xfId="452" xr:uid="{CD7AC565-C007-491F-B232-00FCDD7DFABB}"/>
    <cellStyle name="Comma 3 2 3" xfId="202" xr:uid="{40A67FF9-83CA-4CD2-B739-4F268B30A0AE}"/>
    <cellStyle name="Comma 3 2 3 2" xfId="287" xr:uid="{E88CB7D4-AF93-4B88-9F79-3CFA867125C4}"/>
    <cellStyle name="Comma 3 2 3 2 2" xfId="388" xr:uid="{D9ED18F6-A7C5-4951-B0C2-C9168D8DFEB1}"/>
    <cellStyle name="Comma 3 2 3 2 3" xfId="489" xr:uid="{97EA78C9-0231-4BA7-8A2A-B5F48AF72F85}"/>
    <cellStyle name="Comma 3 2 3 3" xfId="321" xr:uid="{933A71CB-D47D-441A-BF20-C53025F5DD68}"/>
    <cellStyle name="Comma 3 2 3 3 2" xfId="422" xr:uid="{ABBAD3E3-CF25-41C9-8731-B8284D952F62}"/>
    <cellStyle name="Comma 3 2 3 3 3" xfId="523" xr:uid="{DD45A515-EF47-408D-8628-8645748188A3}"/>
    <cellStyle name="Comma 3 2 3 4" xfId="352" xr:uid="{E999CFBE-33C3-4D8D-B38F-9EC401D3F959}"/>
    <cellStyle name="Comma 3 2 3 5" xfId="453" xr:uid="{52D17F32-5E1A-4849-9BB8-BE53F4132781}"/>
    <cellStyle name="Comma 3 2 4" xfId="203" xr:uid="{96DF9344-484C-456C-97D8-7A4E5354F6C1}"/>
    <cellStyle name="Comma 3 2 4 2" xfId="288" xr:uid="{FB369DB3-B92E-4791-8C31-304B4E5BA871}"/>
    <cellStyle name="Comma 3 2 4 2 2" xfId="389" xr:uid="{19485F85-964B-4785-B930-8CF3743FBD42}"/>
    <cellStyle name="Comma 3 2 4 2 3" xfId="490" xr:uid="{C9405AD5-9E0F-4F13-80EE-4C5021F87496}"/>
    <cellStyle name="Comma 3 2 4 3" xfId="322" xr:uid="{91DAFC8F-B160-4BEC-889C-E49EAF015F69}"/>
    <cellStyle name="Comma 3 2 4 3 2" xfId="423" xr:uid="{D8FFFDA2-71EA-44CD-BA13-42DC9A059A2C}"/>
    <cellStyle name="Comma 3 2 4 3 3" xfId="524" xr:uid="{AB1F3FFD-4690-4AEB-BFC8-3BAED39DE82C}"/>
    <cellStyle name="Comma 3 2 4 4" xfId="353" xr:uid="{2B791347-9045-42E2-A24C-7654989B1084}"/>
    <cellStyle name="Comma 3 2 4 5" xfId="454" xr:uid="{0EF9D607-893B-4266-8FF7-4E7889AB1C13}"/>
    <cellStyle name="Comma 3 2 5" xfId="204" xr:uid="{B7E9A0A7-8DD9-4E2C-8A80-7D378952A215}"/>
    <cellStyle name="Comma 3 2 5 2" xfId="289" xr:uid="{CBDB14D5-4967-4574-BFBE-EA9B0ED22683}"/>
    <cellStyle name="Comma 3 2 5 2 2" xfId="390" xr:uid="{7034933D-05EC-4D94-A6D2-21DA7683A1CC}"/>
    <cellStyle name="Comma 3 2 5 2 3" xfId="491" xr:uid="{DC2FB7D4-A1C0-43A4-8C73-082FA72A395F}"/>
    <cellStyle name="Comma 3 2 5 3" xfId="323" xr:uid="{0FC839C0-02CA-4208-9744-62551F12F9C5}"/>
    <cellStyle name="Comma 3 2 5 3 2" xfId="424" xr:uid="{01F352D5-916B-4721-BBD6-49DDBCE9789F}"/>
    <cellStyle name="Comma 3 2 5 3 3" xfId="525" xr:uid="{7D644DFB-5052-4E30-8611-5F84A9A6F068}"/>
    <cellStyle name="Comma 3 2 5 4" xfId="354" xr:uid="{081C1FC7-768B-49C4-AA44-839196E65109}"/>
    <cellStyle name="Comma 3 2 5 5" xfId="455" xr:uid="{133029F7-3CFC-49DF-AB3B-26718F47A4EA}"/>
    <cellStyle name="Comma 3 2 6" xfId="285" xr:uid="{86A77F1B-8A59-4D85-8D41-46EE6D610E93}"/>
    <cellStyle name="Comma 3 2 6 2" xfId="386" xr:uid="{9DD5511C-0A14-4A2A-98E2-3A49F658681B}"/>
    <cellStyle name="Comma 3 2 6 3" xfId="487" xr:uid="{195F8B9E-6FE4-4C93-A36E-6F7AA2F28533}"/>
    <cellStyle name="Comma 3 2 7" xfId="319" xr:uid="{6F13FF73-7045-4581-9B0F-E88124065543}"/>
    <cellStyle name="Comma 3 2 7 2" xfId="420" xr:uid="{3ADEF48C-5BFA-409E-88E5-53963E8068F1}"/>
    <cellStyle name="Comma 3 2 7 3" xfId="521" xr:uid="{1238D091-7689-449A-A402-E67762E02A7F}"/>
    <cellStyle name="Comma 3 2 8" xfId="350" xr:uid="{FFF1E373-3898-4C45-86B0-A3C526011975}"/>
    <cellStyle name="Comma 3 2 9" xfId="451" xr:uid="{4AC4140E-3F55-46B0-8F4F-38341D28D97B}"/>
    <cellStyle name="Comma 3 3" xfId="205" xr:uid="{520978A2-BBCD-4AA1-AAC4-0A2BA5E7C3BE}"/>
    <cellStyle name="Comma 3 3 2" xfId="290" xr:uid="{F71ED306-2D35-492C-8863-89EED5C11CFD}"/>
    <cellStyle name="Comma 3 3 2 2" xfId="391" xr:uid="{3FA0374A-C408-4510-A017-D4441E25F1E8}"/>
    <cellStyle name="Comma 3 3 2 3" xfId="492" xr:uid="{1F2C3711-AA8A-4CC1-8E38-ECEB34D3237E}"/>
    <cellStyle name="Comma 3 3 3" xfId="324" xr:uid="{A8CD2157-0D71-417E-8DA9-C46596081975}"/>
    <cellStyle name="Comma 3 3 3 2" xfId="425" xr:uid="{858B9C66-E5AF-425E-BF92-0002D87CA800}"/>
    <cellStyle name="Comma 3 3 3 3" xfId="526" xr:uid="{9BEBC514-57A7-4A1D-A465-FD078A8A0B72}"/>
    <cellStyle name="Comma 3 3 4" xfId="355" xr:uid="{5ABD2FAB-89A2-4241-B96D-2DA859B1FD78}"/>
    <cellStyle name="Comma 3 3 5" xfId="456" xr:uid="{8DEEB579-2635-4809-934A-2F3B355F6B6D}"/>
    <cellStyle name="Comma 3 4" xfId="206" xr:uid="{D68188BC-6498-4BA9-9864-788B80DDEE7A}"/>
    <cellStyle name="Comma 3 4 2" xfId="291" xr:uid="{58A3A19D-A970-45A3-B302-B25B9F9484EE}"/>
    <cellStyle name="Comma 3 4 2 2" xfId="392" xr:uid="{92AC86DB-184B-4090-8541-8C3B9A1CD69B}"/>
    <cellStyle name="Comma 3 4 2 3" xfId="493" xr:uid="{2CD42D84-FF07-4FB6-A92E-76699CF2E487}"/>
    <cellStyle name="Comma 3 4 3" xfId="325" xr:uid="{8E8FF622-DCA2-479D-89C1-551F71F6B7F0}"/>
    <cellStyle name="Comma 3 4 3 2" xfId="426" xr:uid="{EBC39303-1F41-47CD-BC20-498721078FC7}"/>
    <cellStyle name="Comma 3 4 3 3" xfId="527" xr:uid="{EA785E65-7C73-4EC0-8636-9717BCA5FA97}"/>
    <cellStyle name="Comma 3 4 4" xfId="356" xr:uid="{DCC17CF5-C614-495E-AB71-95E0799E1411}"/>
    <cellStyle name="Comma 3 4 5" xfId="457" xr:uid="{78792BC2-4DB4-4E5E-BD09-8B36B9B3105A}"/>
    <cellStyle name="Comma 3 5" xfId="207" xr:uid="{42C1BA53-7A3F-40B6-9C48-71F588AA860D}"/>
    <cellStyle name="Comma 3 5 2" xfId="292" xr:uid="{5C49F391-456B-4801-AFA7-A0B1ABD340AB}"/>
    <cellStyle name="Comma 3 5 2 2" xfId="393" xr:uid="{85CD80AC-E756-45A7-864B-679FF5CB669C}"/>
    <cellStyle name="Comma 3 5 2 3" xfId="494" xr:uid="{35BA790E-1E42-4F48-B972-2D2903E34984}"/>
    <cellStyle name="Comma 3 5 3" xfId="326" xr:uid="{31AED248-57CC-405C-A1F6-A5622AA827CF}"/>
    <cellStyle name="Comma 3 5 3 2" xfId="427" xr:uid="{2A820DB3-EEC3-4783-A87B-C80C8380B9A4}"/>
    <cellStyle name="Comma 3 5 3 3" xfId="528" xr:uid="{6C48AAC7-A790-447D-B9F6-D945ECF56565}"/>
    <cellStyle name="Comma 3 5 4" xfId="357" xr:uid="{A5244E2C-12F3-4A8E-8989-E430F211529B}"/>
    <cellStyle name="Comma 3 5 5" xfId="458" xr:uid="{398A11C7-F656-4A6A-A8A2-35A3BD267933}"/>
    <cellStyle name="Comma 3 6" xfId="199" xr:uid="{B2D5EEA9-FD93-4708-8E71-AF5C22F12AD2}"/>
    <cellStyle name="Comma 3 6 2" xfId="349" xr:uid="{817538A9-B97E-43BD-ABAD-187ED9465951}"/>
    <cellStyle name="Comma 3 6 3" xfId="450" xr:uid="{7A995508-8746-4905-95A5-85E2909A98AF}"/>
    <cellStyle name="Comma 3 7" xfId="284" xr:uid="{02EBB7EC-4ECF-454E-980E-C275B1E11B25}"/>
    <cellStyle name="Comma 3 7 2" xfId="385" xr:uid="{2F667F9D-28CC-4E56-BD25-E62617D23388}"/>
    <cellStyle name="Comma 3 7 3" xfId="486" xr:uid="{EBA587FA-F964-4D09-8585-3525F42490B7}"/>
    <cellStyle name="Comma 3 8" xfId="318" xr:uid="{3AA41912-91A0-4E80-B312-7AA25F7609E9}"/>
    <cellStyle name="Comma 3 8 2" xfId="419" xr:uid="{30BE20FE-FC9A-4EF5-9F91-490BF529155D}"/>
    <cellStyle name="Comma 3 8 3" xfId="520" xr:uid="{45BB5FAD-2CA8-40DF-9CB8-7CD7466F0E89}"/>
    <cellStyle name="Comma 4" xfId="208" xr:uid="{9199E09F-7D9E-4EEB-8A21-DE3939DB5A65}"/>
    <cellStyle name="Comma 4 2" xfId="293" xr:uid="{566CA626-8602-49C3-BD91-4DE5EEA45315}"/>
    <cellStyle name="Comma 4 2 2" xfId="394" xr:uid="{0F5E5CFD-2A15-4A59-9C94-FE13FE4EE332}"/>
    <cellStyle name="Comma 4 2 3" xfId="495" xr:uid="{AB278401-AB9F-4AD0-AF0F-30F21F62F1BB}"/>
    <cellStyle name="Comma 4 3" xfId="327" xr:uid="{15A05C5C-D867-433A-B1A7-FAEFDDE41741}"/>
    <cellStyle name="Comma 4 3 2" xfId="428" xr:uid="{D6C9E74A-8C17-45E6-BF5B-4C2DA5A5794E}"/>
    <cellStyle name="Comma 4 3 3" xfId="529" xr:uid="{1BEC1A51-9EA3-4D5C-9EEF-D6887F23DA17}"/>
    <cellStyle name="Comma 4 4" xfId="358" xr:uid="{E1AA1723-E4F6-4098-94F3-2D26F2F03DBB}"/>
    <cellStyle name="Comma 4 5" xfId="459" xr:uid="{E4A210F9-42B5-4AB8-AE7B-61F38E39DB36}"/>
    <cellStyle name="Comma 5" xfId="188" xr:uid="{7DA4FDAD-4DCA-4678-8319-2F922BE7C030}"/>
    <cellStyle name="Comma 5 2" xfId="273" xr:uid="{2B2E54A8-D2C6-48A9-9492-6B67C509FF99}"/>
    <cellStyle name="Comma 5 2 2" xfId="374" xr:uid="{F7FA5A9D-7037-43A3-BFAB-98D7842AB60E}"/>
    <cellStyle name="Comma 5 2 3" xfId="475" xr:uid="{04D78F94-ED0A-44B3-B249-81CE872FC45C}"/>
    <cellStyle name="Comma 5 3" xfId="307" xr:uid="{6371683A-E283-4CA0-B88E-D4ADCB6D7C09}"/>
    <cellStyle name="Comma 5 3 2" xfId="408" xr:uid="{D780199D-FF93-4663-B61E-B712D1217BF1}"/>
    <cellStyle name="Comma 5 3 3" xfId="509" xr:uid="{3D6BC7CF-3426-4555-BD18-E33A1DDB5E8A}"/>
    <cellStyle name="Comma 5 4" xfId="338" xr:uid="{679A2292-9A4F-42CD-A586-47811E3D03A3}"/>
    <cellStyle name="Comma 5 5" xfId="439" xr:uid="{A75F8543-57FC-4AD7-9400-F09CF4201D1D}"/>
    <cellStyle name="Comma 6" xfId="33" xr:uid="{99361749-7EDF-48E1-B122-B565160B4A73}"/>
    <cellStyle name="Comma 6 2" xfId="265" xr:uid="{33666D50-18D9-45E6-967D-33EFE5DE56C7}"/>
    <cellStyle name="Comma 6 2 2" xfId="366" xr:uid="{03DE0360-DE13-4545-84FE-3D54797B6403}"/>
    <cellStyle name="Comma 6 2 3" xfId="467" xr:uid="{C91323A2-5244-47DD-B12B-84A4F9747F3E}"/>
    <cellStyle name="Comma 6 3" xfId="334" xr:uid="{5BE9500D-5798-4148-80CE-3ED29CB58535}"/>
    <cellStyle name="Comma 6 4" xfId="435" xr:uid="{242EC7AF-C6BB-406A-BC0F-248A93754462}"/>
    <cellStyle name="Comma 7" xfId="261" xr:uid="{359B7130-528B-4249-83C4-76DDDCCF8BAA}"/>
    <cellStyle name="Comma 7 2" xfId="272" xr:uid="{8956CE62-78E3-4494-A3AE-86B4497EBD4F}"/>
    <cellStyle name="Comma 7 2 2" xfId="373" xr:uid="{0E7D21E7-13A2-4394-A105-61E34B0A85F9}"/>
    <cellStyle name="Comma 7 2 3" xfId="474" xr:uid="{507889BE-FD0D-4D59-84A0-75CF63F6E873}"/>
    <cellStyle name="Comma 7 3" xfId="363" xr:uid="{60B7B9A9-545C-4BA9-8E3D-F02F8FC6CF83}"/>
    <cellStyle name="Comma 7 4" xfId="464" xr:uid="{95836AD8-3BCB-42B7-B2E6-B66F24386A3B}"/>
    <cellStyle name="Comma 8" xfId="263" xr:uid="{7BA2D054-5C23-46B6-9C46-84CB05F5670B}"/>
    <cellStyle name="Comma 8 2" xfId="301" xr:uid="{2E94EC0C-1433-4AD4-958F-3C3B9B9FB25C}"/>
    <cellStyle name="Comma 8 2 2" xfId="402" xr:uid="{29643712-0FD4-41F2-B96E-0BA4CC566521}"/>
    <cellStyle name="Comma 8 2 3" xfId="503" xr:uid="{CA3D58AC-C359-4AB2-B750-AA6994F54DE7}"/>
    <cellStyle name="Comma 8 3" xfId="365" xr:uid="{3E89F7AB-8561-41B1-90AD-FA31476D7E3F}"/>
    <cellStyle name="Comma 8 4" xfId="466" xr:uid="{E546C20F-4665-4388-BF66-09B97D5BB3A4}"/>
    <cellStyle name="Comma 9" xfId="295" xr:uid="{38A71D17-0D76-4131-9D03-D1DAE8665304}"/>
    <cellStyle name="Comma 9 2" xfId="267" xr:uid="{0F12DFF5-77D5-444C-8166-5E1C1484D37A}"/>
    <cellStyle name="Comma 9 2 2" xfId="368" xr:uid="{DB5EBB55-880D-45AF-B765-BFF50E2D25FB}"/>
    <cellStyle name="Comma 9 2 3" xfId="469" xr:uid="{51CEF390-734D-4023-B776-18749CCC7E9A}"/>
    <cellStyle name="Comma 9 3" xfId="396" xr:uid="{417C9698-B40A-4F24-9263-04C1402F52F7}"/>
    <cellStyle name="Comma 9 4" xfId="497" xr:uid="{A8680953-BFB2-4FB7-B4B8-1C209C60DCA0}"/>
    <cellStyle name="Currency" xfId="3" builtinId="4"/>
    <cellStyle name="Currency [0] 2" xfId="258" xr:uid="{2408EAD3-8548-493D-A83A-226AF43ACE85}"/>
    <cellStyle name="Currency [0] 2 2" xfId="297" xr:uid="{2123B4BE-E942-4A91-8DF0-8AF382A12148}"/>
    <cellStyle name="Currency [0] 2 2 2" xfId="398" xr:uid="{AC59FF86-76C1-47BE-A238-092F7180BE86}"/>
    <cellStyle name="Currency [0] 2 2 3" xfId="499" xr:uid="{C8A597E8-B0F4-42AF-92AA-24F1F9A6D83F}"/>
    <cellStyle name="Currency [0] 2 3" xfId="360" xr:uid="{444BF064-7446-450C-AFFC-D79EF8A96FCE}"/>
    <cellStyle name="Currency [0] 2 4" xfId="461" xr:uid="{C1D52272-2CE6-43D2-8A1B-B3BD085BBA90}"/>
    <cellStyle name="Currency [0] 3" xfId="329" xr:uid="{0959A9F8-F326-40BB-B1CE-17BEB2E2A4E3}"/>
    <cellStyle name="Currency [0] 3 2" xfId="430" xr:uid="{742A8B6B-717A-4B43-B589-DF2E70C7763C}"/>
    <cellStyle name="Currency [0] 3 3" xfId="531" xr:uid="{96021492-5B01-4287-BD95-B023A848593A}"/>
    <cellStyle name="Currency 10" xfId="29" xr:uid="{45433555-934F-4741-980A-F11AE49F6B96}"/>
    <cellStyle name="Currency 11" xfId="332" xr:uid="{5F98DBD3-A106-4DC4-AF7A-81E0B6E0DA9F}"/>
    <cellStyle name="Currency 12" xfId="337" xr:uid="{EB344B41-1E17-4294-961B-7B766F066487}"/>
    <cellStyle name="Currency 13" xfId="433" xr:uid="{4D817E83-D22C-42DF-A056-0F119344B9C7}"/>
    <cellStyle name="Currency 14" xfId="438" xr:uid="{BD8E6518-F67C-479B-B984-F1827407D182}"/>
    <cellStyle name="Currency 2" xfId="6" xr:uid="{36CDFF6E-B549-4881-BD38-8D998B27CCD5}"/>
    <cellStyle name="Currency 2 2" xfId="269" xr:uid="{9E50C751-5678-44A4-8385-92EDE78B8709}"/>
    <cellStyle name="Currency 2 2 2" xfId="370" xr:uid="{9600579E-2AA5-4456-8A1B-338546110AD2}"/>
    <cellStyle name="Currency 2 2 3" xfId="471" xr:uid="{14227FB9-0398-46E7-B59F-B5279C9C57CC}"/>
    <cellStyle name="Currency 2 3" xfId="305" xr:uid="{23CD9778-82D1-4DF9-A3DD-61F2111E9ADA}"/>
    <cellStyle name="Currency 2 3 2" xfId="406" xr:uid="{85959857-D4A7-48CC-ADB2-B9BAF3A86F93}"/>
    <cellStyle name="Currency 2 3 3" xfId="507" xr:uid="{80A01F5E-9AE5-42C9-BEDA-F0635CBEE413}"/>
    <cellStyle name="Currency 2 4" xfId="144" xr:uid="{0A78E8E7-9B64-4C34-9E65-8A876A27CC98}"/>
    <cellStyle name="Currency 2 5" xfId="335" xr:uid="{22C6BF6D-76F4-48D6-AA46-E80685B0203E}"/>
    <cellStyle name="Currency 2 6" xfId="436" xr:uid="{F87BCC82-9877-4405-9FB5-777428BABA76}"/>
    <cellStyle name="Currency 3" xfId="259" xr:uid="{B6C4A747-6E92-487B-94D5-E5140179D0E8}"/>
    <cellStyle name="Currency 3 2" xfId="298" xr:uid="{3AD90755-484C-46B7-A792-EBA8D804FBB5}"/>
    <cellStyle name="Currency 3 2 2" xfId="399" xr:uid="{77EC27D3-8CC3-46CE-8D81-D5C33D35C5B1}"/>
    <cellStyle name="Currency 3 2 3" xfId="500" xr:uid="{EF39D77B-56B6-4D08-94C4-25A4C9411058}"/>
    <cellStyle name="Currency 3 3" xfId="361" xr:uid="{D15F16BE-725B-4DA7-A437-CEFAE04BFC63}"/>
    <cellStyle name="Currency 3 4" xfId="462" xr:uid="{F43EE4C9-99A4-4E41-9EDE-BC8FB25E5118}"/>
    <cellStyle name="Currency 4" xfId="262" xr:uid="{3980E2E9-C980-4C34-98F4-F31E98E33AD3}"/>
    <cellStyle name="Currency 4 2" xfId="300" xr:uid="{B062FBCA-BA89-4A42-AD1D-DB06FDA32C2A}"/>
    <cellStyle name="Currency 4 2 2" xfId="401" xr:uid="{43C555EB-F34F-48E9-8D59-8468145FE6F9}"/>
    <cellStyle name="Currency 4 2 3" xfId="502" xr:uid="{04E47487-563C-4791-9DA7-491ED579FC74}"/>
    <cellStyle name="Currency 4 3" xfId="364" xr:uid="{133D066D-4FBD-4671-9763-68FBDF80F79B}"/>
    <cellStyle name="Currency 4 4" xfId="465" xr:uid="{25792CC0-4099-4D0C-8E81-BF540A2C6964}"/>
    <cellStyle name="Currency 5" xfId="260" xr:uid="{237D2A59-6CA6-4977-99EA-FCDFEF73CFD0}"/>
    <cellStyle name="Currency 5 2" xfId="302" xr:uid="{12C02A34-9C4B-49C2-87D2-617C023F8F9C}"/>
    <cellStyle name="Currency 5 2 2" xfId="403" xr:uid="{BB8FFEFA-1CBD-4D5C-A395-9A5F079C27EC}"/>
    <cellStyle name="Currency 5 2 3" xfId="504" xr:uid="{3AFE0A02-5B30-414E-BC48-F6D5DC638A4B}"/>
    <cellStyle name="Currency 5 3" xfId="362" xr:uid="{6A5A0C8B-8704-4D92-8E17-D46ACE5A40A8}"/>
    <cellStyle name="Currency 5 4" xfId="463" xr:uid="{A0A480E3-E4BA-415D-B9F5-FF68915FEBFB}"/>
    <cellStyle name="Currency 6" xfId="294" xr:uid="{B98793E2-6CB3-4794-BE9C-283F2DC9AFE3}"/>
    <cellStyle name="Currency 6 2" xfId="303" xr:uid="{F4010CE3-5090-462B-A25B-D054125AFCFF}"/>
    <cellStyle name="Currency 6 2 2" xfId="404" xr:uid="{92A35A70-DAC0-4406-9C45-8B2BC4E10281}"/>
    <cellStyle name="Currency 6 2 3" xfId="505" xr:uid="{E013DEC4-42CB-4421-8048-38601F369042}"/>
    <cellStyle name="Currency 6 3" xfId="395" xr:uid="{42BCB3B1-1ECB-474F-BEE9-90CBFC243339}"/>
    <cellStyle name="Currency 6 4" xfId="496" xr:uid="{50F09713-97FF-49C0-B096-CA70D8344706}"/>
    <cellStyle name="Currency 7" xfId="266" xr:uid="{5691599A-AE84-44B1-BF8B-1FD2CC23DB65}"/>
    <cellStyle name="Currency 7 2" xfId="367" xr:uid="{DA3FE2B9-1B2B-4E24-8AD1-4B814DE43461}"/>
    <cellStyle name="Currency 7 3" xfId="468" xr:uid="{17136B71-0941-481E-8C89-B8262449CB18}"/>
    <cellStyle name="Currency 8" xfId="268" xr:uid="{82D0DDBF-A488-4F29-9DFD-3219BA8AF99F}"/>
    <cellStyle name="Currency 8 2" xfId="369" xr:uid="{7B3B2E60-EAA4-43A7-87E3-E085F2E25DEB}"/>
    <cellStyle name="Currency 8 3" xfId="470" xr:uid="{3C40D5AE-7CF4-4D16-853F-34B411E74E1E}"/>
    <cellStyle name="Currency 9" xfId="330" xr:uid="{1EFFAC44-D8E7-4116-8BDC-E1FE0BE5F523}"/>
    <cellStyle name="Currency 9 2" xfId="431" xr:uid="{3DFDD6F1-30C7-4BCE-BF3D-46A3E5D82E14}"/>
    <cellStyle name="Currency 9 3" xfId="532" xr:uid="{E9697B53-5260-4C38-93D0-C8C4434FCAC1}"/>
    <cellStyle name="Explanatory Text" xfId="20"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7" builtinId="8"/>
    <cellStyle name="Hyperlink 2" xfId="160" xr:uid="{86A6BB79-F2E4-435D-9E56-68C2411C48CB}"/>
    <cellStyle name="Input" xfId="14" builtinId="20" customBuiltin="1"/>
    <cellStyle name="Linked Cell" xfId="17" builtinId="24" customBuiltin="1"/>
    <cellStyle name="Neutral 2" xfId="168" xr:uid="{A1C71FBB-9428-46A2-AF58-BD6B34CBEAA1}"/>
    <cellStyle name="Normal" xfId="0" builtinId="0"/>
    <cellStyle name="Normal 10" xfId="5" xr:uid="{A481D3C6-3319-47C0-9AF5-B110B7B23A04}"/>
    <cellStyle name="Normal 10 2" xfId="34" xr:uid="{CA2D6D08-0FD6-4729-BAC5-4C15AF89F873}"/>
    <cellStyle name="Normal 10 2 2" xfId="135" xr:uid="{CC7EDFFD-D8FF-439E-AE6B-94FBBFA052D7}"/>
    <cellStyle name="Normal 11" xfId="146" xr:uid="{92F703BF-9DAD-484F-8361-E8743EA328B6}"/>
    <cellStyle name="Normal 11 2" xfId="231" xr:uid="{D564DECB-2EA2-4FAA-B306-144DD72A632C}"/>
    <cellStyle name="Normal 11 3" xfId="244" xr:uid="{0389BB12-80E3-464A-A8C2-E39C194EC49B}"/>
    <cellStyle name="Normal 12" xfId="187" xr:uid="{5CEB5EFF-5AC8-4D88-A32E-6BC632B7A625}"/>
    <cellStyle name="Normal 13" xfId="264" xr:uid="{D946B7FB-C803-4A59-A631-AF3D69AB6DCF}"/>
    <cellStyle name="Normal 2" xfId="31" xr:uid="{4EBE335F-5750-4273-9ECD-9061ED75F260}"/>
    <cellStyle name="Normal 2 10" xfId="35" xr:uid="{3DB21237-A585-4827-B939-C0C06EB13A46}"/>
    <cellStyle name="Normal 2 10 2" xfId="128" xr:uid="{A5796FF9-CE4A-4ACD-B197-8A1CA7EE2DD3}"/>
    <cellStyle name="Normal 2 11" xfId="88" xr:uid="{B7DC3607-8595-4376-827B-DCA9DF18A9E6}"/>
    <cellStyle name="Normal 2 12" xfId="137" xr:uid="{88607029-F41F-4A11-B98F-2965F2594A91}"/>
    <cellStyle name="Normal 2 2" xfId="36" xr:uid="{86884A07-9B60-4E1D-BAF7-084E5BE4695F}"/>
    <cellStyle name="Normal 2 2 2" xfId="93" xr:uid="{88777D6F-1A59-4E28-8579-2A1B85B8658B}"/>
    <cellStyle name="Normal 2 3" xfId="37" xr:uid="{6E5BAEEB-C021-493C-9883-EF33A15B28A0}"/>
    <cellStyle name="Normal 2 3 2" xfId="95" xr:uid="{07FB698F-16D8-467D-A26A-4076C55D5EEC}"/>
    <cellStyle name="Normal 2 3 3" xfId="209" xr:uid="{20CF1F39-DD4B-4FC4-A31C-76323738A561}"/>
    <cellStyle name="Normal 2 4" xfId="38" xr:uid="{3E0095C0-61A6-4388-9D84-48C2FE119636}"/>
    <cellStyle name="Normal 2 4 2" xfId="99" xr:uid="{C37579A2-E1AB-427A-9388-C14F49F1EAE5}"/>
    <cellStyle name="Normal 2 5" xfId="39" xr:uid="{C00C930F-EF98-451D-B47E-33824C72FD46}"/>
    <cellStyle name="Normal 2 5 2" xfId="103" xr:uid="{617D5315-6BE7-40F3-AFB7-66339EAA0F27}"/>
    <cellStyle name="Normal 2 6" xfId="40" xr:uid="{2BAFDFDC-23DA-4146-AB04-1A30CD518B03}"/>
    <cellStyle name="Normal 2 6 2" xfId="102" xr:uid="{B8797558-417B-41A6-8C17-3A164BDC2386}"/>
    <cellStyle name="Normal 2 7" xfId="41" xr:uid="{450D71C5-EDF9-4F9A-816A-3F0C34BA2E8E}"/>
    <cellStyle name="Normal 2 7 2" xfId="114" xr:uid="{7C130FCD-08AE-4139-A021-E297F3D37033}"/>
    <cellStyle name="Normal 2 8" xfId="42" xr:uid="{B20AAEE0-7E01-4FE0-A3BA-FD526C85BDC7}"/>
    <cellStyle name="Normal 2 8 2" xfId="122" xr:uid="{F49998DD-9171-4818-9250-71C59430B955}"/>
    <cellStyle name="Normal 2 9" xfId="43" xr:uid="{F6CF5DDD-2B5C-40F5-A83E-212D190DCE49}"/>
    <cellStyle name="Normal 2 9 2" xfId="106" xr:uid="{44E29B2D-7FA7-4DCE-BD5F-5FE3F7E71B58}"/>
    <cellStyle name="Normal 3" xfId="44" xr:uid="{0A883AE6-45F7-42F2-8865-85D83350694F}"/>
    <cellStyle name="Normal 3 10" xfId="85" xr:uid="{E11167DA-7347-44A0-8EEF-E8B34076239B}"/>
    <cellStyle name="Normal 3 11" xfId="138" xr:uid="{354F21B3-301A-440C-915C-4AAB2C15EFE2}"/>
    <cellStyle name="Normal 3 2" xfId="45" xr:uid="{5861161B-34B7-41DD-BE84-57303DFE47F6}"/>
    <cellStyle name="Normal 3 2 2" xfId="96" xr:uid="{3E7DBDBC-42C2-45D7-AD9E-0234B8A34CC1}"/>
    <cellStyle name="Normal 3 3" xfId="46" xr:uid="{78B36AB9-913D-4671-8AA5-33E8F0050A6E}"/>
    <cellStyle name="Normal 3 3 2" xfId="100" xr:uid="{D6F742F7-9AE8-46B6-B494-0359190BCFF0}"/>
    <cellStyle name="Normal 3 4" xfId="47" xr:uid="{0F75D8AF-F600-4453-8E61-A0F5FCE4B98D}"/>
    <cellStyle name="Normal 3 4 2" xfId="104" xr:uid="{F4D8C35B-DF89-46D4-AE97-5EE6EE4B9EEC}"/>
    <cellStyle name="Normal 3 5" xfId="48" xr:uid="{AA8206AD-3661-4435-AC0A-73286425A455}"/>
    <cellStyle name="Normal 3 5 2" xfId="92" xr:uid="{1B355DA1-27C2-4157-9684-C99DB3BF5CE6}"/>
    <cellStyle name="Normal 3 6" xfId="49" xr:uid="{8F91EC22-041E-440A-BC17-32822374A946}"/>
    <cellStyle name="Normal 3 6 2" xfId="111" xr:uid="{17CF24E9-E4C9-42D2-973A-0F078CAF0C30}"/>
    <cellStyle name="Normal 3 7" xfId="50" xr:uid="{2E7B0D26-7871-43B8-B88F-ADF2B3149F52}"/>
    <cellStyle name="Normal 3 7 2" xfId="120" xr:uid="{AF0D820A-DE7E-433E-B35D-5592C40C24EB}"/>
    <cellStyle name="Normal 3 8" xfId="51" xr:uid="{1FC42241-07D8-4124-BB17-A20C32DB76DB}"/>
    <cellStyle name="Normal 3 8 2" xfId="129" xr:uid="{A7102978-1F72-4DD5-9983-C78E3C9D5B0C}"/>
    <cellStyle name="Normal 3 9" xfId="52" xr:uid="{369A62D0-179F-4645-8BB4-63230A76A8E0}"/>
    <cellStyle name="Normal 3 9 2" xfId="132" xr:uid="{BB758B24-C430-4929-8D2F-F49E2E8D6F54}"/>
    <cellStyle name="Normal 4" xfId="81" xr:uid="{7D71951A-2216-4D5B-ADFB-F9AA6EF82B7D}"/>
    <cellStyle name="Normal 4 10" xfId="140" xr:uid="{8BC935AE-04D6-47D1-B2BE-287D13D378D1}"/>
    <cellStyle name="Normal 4 10 2" xfId="155" xr:uid="{C218B60A-A447-4243-A3DB-37634C0CCAB0}"/>
    <cellStyle name="Normal 4 10 2 2" xfId="252" xr:uid="{6FE24443-49D3-466A-A04D-0F54A4793A2B}"/>
    <cellStyle name="Normal 4 10 3" xfId="239" xr:uid="{0310F616-BB2F-4EE0-AE1E-67BB1B2C63F1}"/>
    <cellStyle name="Normal 4 11" xfId="149" xr:uid="{B1A3D615-835A-4EAF-A13A-4501CDA54DD7}"/>
    <cellStyle name="Normal 4 11 2" xfId="234" xr:uid="{E19923D0-8B15-4CD8-A5E8-4A362577AE16}"/>
    <cellStyle name="Normal 4 12" xfId="162" xr:uid="{34FC2AC3-0D13-4DB9-B940-DC1527EB971B}"/>
    <cellStyle name="Normal 4 12 2" xfId="247" xr:uid="{6B26EFA4-7627-4ABA-850F-EFD89772F5B4}"/>
    <cellStyle name="Normal 4 2" xfId="53" xr:uid="{17D7A184-A065-4735-A631-C0C006F1D3CC}"/>
    <cellStyle name="Normal 4 2 2" xfId="101" xr:uid="{835D26A3-293C-4A75-A0F7-191E39067F1D}"/>
    <cellStyle name="Normal 4 3" xfId="54" xr:uid="{E9D79684-B022-45FD-BE2F-75254F9A0E63}"/>
    <cellStyle name="Normal 4 3 2" xfId="105" xr:uid="{1CE5617D-EEBD-4D3C-94D3-C3D3D635AE78}"/>
    <cellStyle name="Normal 4 4" xfId="55" xr:uid="{9BE6FD91-72C7-4FC8-88CD-9F06AE45B938}"/>
    <cellStyle name="Normal 4 4 2" xfId="98" xr:uid="{353B5780-A167-4BD5-97A6-3DB46BC6DB05}"/>
    <cellStyle name="Normal 4 5" xfId="56" xr:uid="{402A5DC2-602E-4212-9383-4D86B3802A27}"/>
    <cellStyle name="Normal 4 5 2" xfId="108" xr:uid="{28F91316-D4BD-4F70-A15D-5F6938AAE106}"/>
    <cellStyle name="Normal 4 6" xfId="57" xr:uid="{DCAF8E33-FACC-4E27-8A1E-96BA94A6BB53}"/>
    <cellStyle name="Normal 4 6 2" xfId="121" xr:uid="{445A9DC1-2BAA-4E22-92EB-8F650DA36A45}"/>
    <cellStyle name="Normal 4 7" xfId="58" xr:uid="{D5E9FB6A-8BAA-4667-BC0E-937ED18E7849}"/>
    <cellStyle name="Normal 4 7 2" xfId="130" xr:uid="{7EFF73D9-4737-4C2C-A036-E352A02B397E}"/>
    <cellStyle name="Normal 4 8" xfId="59" xr:uid="{5A91BB25-D5AD-49BB-AC46-4E91C2E84562}"/>
    <cellStyle name="Normal 4 8 2" xfId="134" xr:uid="{D444D9E5-80E3-4C6D-A999-6ED9D7E29FE0}"/>
    <cellStyle name="Normal 4 9" xfId="86" xr:uid="{5B9B2F79-9534-41B4-89E5-4C7A71CF727D}"/>
    <cellStyle name="Normal 5" xfId="84" xr:uid="{AE786E47-4033-46C9-8A31-CB0D28B5EC35}"/>
    <cellStyle name="Normal 5 10" xfId="152" xr:uid="{C72CF08F-2806-458F-9AC5-8EDD82BFE820}"/>
    <cellStyle name="Normal 5 10 2" xfId="237" xr:uid="{90B9DB1F-A3C4-457A-B2F9-461D49656DC3}"/>
    <cellStyle name="Normal 5 11" xfId="165" xr:uid="{91F314CB-B242-4991-8D6C-7A8A76878390}"/>
    <cellStyle name="Normal 5 11 2" xfId="250" xr:uid="{7E7D81A1-0E64-4595-BA45-72F343DBE2D8}"/>
    <cellStyle name="Normal 5 2" xfId="60" xr:uid="{59DF77AB-333F-48F4-9219-E429D2F59935}"/>
    <cellStyle name="Normal 5 2 2" xfId="107" xr:uid="{0FD48BA5-A46D-4ABF-B6F6-BED25FBC6080}"/>
    <cellStyle name="Normal 5 3" xfId="61" xr:uid="{D978093D-6C6E-4F82-AFE4-44B3725EF8A0}"/>
    <cellStyle name="Normal 5 3 2" xfId="110" xr:uid="{5BEEBD75-E933-42C1-B863-A835CD38C3E2}"/>
    <cellStyle name="Normal 5 4" xfId="62" xr:uid="{6ECE9944-F4EB-4B15-AB26-9D05A599417F}"/>
    <cellStyle name="Normal 5 4 2" xfId="94" xr:uid="{0EC17DDA-9CAA-4E17-89FC-FAE8E7C7038E}"/>
    <cellStyle name="Normal 5 5" xfId="63" xr:uid="{B374B0C4-EFB1-488C-80C0-5E15F142F59B}"/>
    <cellStyle name="Normal 5 5 2" xfId="109" xr:uid="{688EBD5D-BA81-4E4E-B87B-C89E46C2AA2D}"/>
    <cellStyle name="Normal 5 6" xfId="64" xr:uid="{37D39DCE-103E-4685-BEFB-6BD4B11A240E}"/>
    <cellStyle name="Normal 5 6 2" xfId="117" xr:uid="{716A7DD1-E152-4D63-A268-464F1F342947}"/>
    <cellStyle name="Normal 5 7" xfId="65" xr:uid="{E745C5F1-AD29-4DB7-9D3E-0D6998206011}"/>
    <cellStyle name="Normal 5 7 2" xfId="124" xr:uid="{4B7E1FB0-3C55-4806-B2DA-FA0E0EE98FDB}"/>
    <cellStyle name="Normal 5 8" xfId="87" xr:uid="{0A69BFB1-C99F-4196-B699-A89338581FC2}"/>
    <cellStyle name="Normal 5 9" xfId="143" xr:uid="{B3E9480D-D726-479E-9C91-4C3C82BB4C45}"/>
    <cellStyle name="Normal 5 9 2" xfId="158" xr:uid="{672E8959-CE5B-4F94-B1E6-8B30B3400784}"/>
    <cellStyle name="Normal 5 9 2 2" xfId="255" xr:uid="{28A90728-724C-4822-A6B6-CE6EDDF5C910}"/>
    <cellStyle name="Normal 5 9 3" xfId="242" xr:uid="{FDD66A0E-FD6C-4565-87D1-B928B72A4A93}"/>
    <cellStyle name="Normal 6" xfId="80" xr:uid="{BCC5FC84-A1FD-4657-A462-34AE71ACC23D}"/>
    <cellStyle name="Normal 6 10" xfId="161" xr:uid="{D6F81325-5FEB-4AC4-8108-98EF67D05514}"/>
    <cellStyle name="Normal 6 10 2" xfId="246" xr:uid="{1B21C893-1D0D-4F46-899E-1D72D15F8763}"/>
    <cellStyle name="Normal 6 2" xfId="66" xr:uid="{5189785C-EEED-4608-AAB7-11DC914533A0}"/>
    <cellStyle name="Normal 6 2 2" xfId="113" xr:uid="{979CC2D4-ADF1-4D73-827B-01D7E58F4CB9}"/>
    <cellStyle name="Normal 6 3" xfId="67" xr:uid="{368EBF56-F0AD-415F-A1D2-4F959B1BDE75}"/>
    <cellStyle name="Normal 6 3 2" xfId="119" xr:uid="{7B1FB31A-E3DB-4E44-B8D3-CDED038D11E9}"/>
    <cellStyle name="Normal 6 4" xfId="68" xr:uid="{4462DD14-8D1A-41D1-A936-B6BCA4DD42FB}"/>
    <cellStyle name="Normal 6 4 2" xfId="125" xr:uid="{E5972CD4-E85C-45AC-A5CC-DED858A717B0}"/>
    <cellStyle name="Normal 6 5" xfId="69" xr:uid="{664F463B-779A-475A-BBB9-B1BD864448DF}"/>
    <cellStyle name="Normal 6 5 2" xfId="116" xr:uid="{D9E9EB0B-FBA6-4C37-92C2-EA48600117DB}"/>
    <cellStyle name="Normal 6 6" xfId="70" xr:uid="{B00DC61E-3BF2-4DFA-A016-828FB0165E42}"/>
    <cellStyle name="Normal 6 6 2" xfId="123" xr:uid="{146694FB-1401-4DDD-8B38-60DF89A5AD7F}"/>
    <cellStyle name="Normal 6 7" xfId="89" xr:uid="{3D4AF53B-BC3D-4D06-BDC2-A779A2A05422}"/>
    <cellStyle name="Normal 6 8" xfId="139" xr:uid="{726BEE12-301F-4D62-B3B5-C61ED77B6BC1}"/>
    <cellStyle name="Normal 6 8 2" xfId="154" xr:uid="{DF4DB79E-CB5F-4608-B547-6178A54C41D3}"/>
    <cellStyle name="Normal 6 8 2 2" xfId="251" xr:uid="{B897082C-9B2B-4FB9-8536-4ABC74800E08}"/>
    <cellStyle name="Normal 6 8 3" xfId="238" xr:uid="{6B921AE0-DDC0-4315-9818-A2444EE0D4B8}"/>
    <cellStyle name="Normal 6 9" xfId="148" xr:uid="{6BE2D2D9-F281-4F29-88E5-9DA9FADFEADD}"/>
    <cellStyle name="Normal 6 9 2" xfId="233" xr:uid="{8C4F26F3-7944-4592-A4B7-9401EAC67E24}"/>
    <cellStyle name="Normal 7" xfId="82" xr:uid="{E7395D22-2B1E-4049-B32E-5524E83AF697}"/>
    <cellStyle name="Normal 7 2" xfId="71" xr:uid="{87B3FBEA-63AF-45D1-909E-25FAC5D7A482}"/>
    <cellStyle name="Normal 7 2 2" xfId="97" xr:uid="{DAFC1412-EE1F-46D9-9EB4-FF901EB9581E}"/>
    <cellStyle name="Normal 7 3" xfId="72" xr:uid="{605F0E7C-6192-4293-8FF3-1249A29FC3C3}"/>
    <cellStyle name="Normal 7 3 2" xfId="118" xr:uid="{92FA6DF4-4C85-4ED8-B2EB-70A5F3314A3B}"/>
    <cellStyle name="Normal 7 4" xfId="73" xr:uid="{DB720CF8-3DC1-46EA-80CB-9D63338F8168}"/>
    <cellStyle name="Normal 7 4 2" xfId="126" xr:uid="{7430FEF7-7761-4F8A-98E7-68D93840D9DD}"/>
    <cellStyle name="Normal 7 5" xfId="74" xr:uid="{D4DB80F0-EB41-49EC-882E-50C75315C871}"/>
    <cellStyle name="Normal 7 5 2" xfId="131" xr:uid="{2FB64B5A-5C62-427D-B6FC-D52185FF05D3}"/>
    <cellStyle name="Normal 7 6" xfId="90" xr:uid="{B3ECD52D-4A25-4B04-BE2E-8585E1B79B55}"/>
    <cellStyle name="Normal 7 7" xfId="141" xr:uid="{1F8E9495-B586-43AD-B979-7F751A9C1D55}"/>
    <cellStyle name="Normal 7 7 2" xfId="156" xr:uid="{1306C2BC-03A8-4D7A-AE7E-3A040EB6942A}"/>
    <cellStyle name="Normal 7 7 2 2" xfId="253" xr:uid="{AB6B38EE-3B78-40AE-A450-4A4A1D4A1B79}"/>
    <cellStyle name="Normal 7 7 3" xfId="240" xr:uid="{EC5E1F28-56F6-494B-992A-D0B66F38C360}"/>
    <cellStyle name="Normal 7 8" xfId="150" xr:uid="{33C5B11D-9B89-47CB-957F-3769AD338890}"/>
    <cellStyle name="Normal 7 8 2" xfId="235" xr:uid="{57B18147-E7D3-4B8C-8576-DD59063B5614}"/>
    <cellStyle name="Normal 7 9" xfId="163" xr:uid="{8BABCC7D-C700-4476-A534-D045336F8C51}"/>
    <cellStyle name="Normal 7 9 2" xfId="248" xr:uid="{B5F4B748-75DC-4255-8CC0-1C02C9F00DCC}"/>
    <cellStyle name="Normal 8" xfId="83" xr:uid="{78C47E6F-2694-43CE-9554-73EE7836B25F}"/>
    <cellStyle name="Normal 8 2" xfId="75" xr:uid="{2FE29ACF-76C5-40F6-9B6C-C7B08BCDB1F6}"/>
    <cellStyle name="Normal 8 2 2" xfId="127" xr:uid="{B82B96BE-38E5-4046-A4C2-C49E1E4281BE}"/>
    <cellStyle name="Normal 8 3" xfId="76" xr:uid="{02176452-C2E3-47B2-ACBA-F84D54B73D6A}"/>
    <cellStyle name="Normal 8 3 2" xfId="115" xr:uid="{8D55CB8F-BD0D-481F-A9AA-8D8189B4AE92}"/>
    <cellStyle name="Normal 8 4" xfId="77" xr:uid="{94F9D1E7-288C-423E-B099-CC35D53D31FC}"/>
    <cellStyle name="Normal 8 4 2" xfId="112" xr:uid="{C0944ACF-97BC-4D73-A534-6B4A8CB7E752}"/>
    <cellStyle name="Normal 8 5" xfId="91" xr:uid="{33AD33BE-C457-4D00-990C-2278C02F29A8}"/>
    <cellStyle name="Normal 8 6" xfId="142" xr:uid="{9DEEF03C-A77B-4770-8CB5-0FA25C9BCF80}"/>
    <cellStyle name="Normal 8 6 2" xfId="157" xr:uid="{BA665057-32C4-49FC-92A0-14331143A58E}"/>
    <cellStyle name="Normal 8 6 2 2" xfId="254" xr:uid="{98A7E785-F5AB-47FF-B770-699A40AB6EE7}"/>
    <cellStyle name="Normal 8 6 3" xfId="241" xr:uid="{237D96C0-C808-4A1B-991C-2150EBF75384}"/>
    <cellStyle name="Normal 8 7" xfId="151" xr:uid="{1ABB56A5-05DE-4A52-9966-010F294BED9B}"/>
    <cellStyle name="Normal 8 7 2" xfId="236" xr:uid="{E7926056-CA2D-4011-AF5F-F02140BD0CDB}"/>
    <cellStyle name="Normal 8 8" xfId="164" xr:uid="{25E8391A-9E5B-4A88-BB8F-FD81C0E77AEA}"/>
    <cellStyle name="Normal 8 8 2" xfId="249" xr:uid="{8FFC9830-BF31-4048-8CE7-75D81AB03981}"/>
    <cellStyle name="Normal 9" xfId="145" xr:uid="{9A97FDD8-A502-40D4-9501-435EE8CDF025}"/>
    <cellStyle name="Normal 9 2" xfId="78" xr:uid="{C6C30A56-522D-4D5B-9B7F-AF34BB4E9CBB}"/>
    <cellStyle name="Normal 9 2 2" xfId="133" xr:uid="{67157F40-0FA8-402D-B3B2-B44B2C8EF2C0}"/>
    <cellStyle name="Normal 9 3" xfId="79" xr:uid="{5A2A5C64-42ED-45BD-B15E-FD4E15084292}"/>
    <cellStyle name="Normal 9 3 2" xfId="136" xr:uid="{B61FA260-0785-4746-B327-50146E290A6A}"/>
    <cellStyle name="Normal 9 4" xfId="159" xr:uid="{2BA16FE6-390F-4BD9-829E-5C2B207FEE12}"/>
    <cellStyle name="Normal 9 4 2" xfId="243" xr:uid="{E86134E7-2CAD-42D0-9F32-7E1E3A828793}"/>
    <cellStyle name="Normal 9 5" xfId="166" xr:uid="{14765987-3B56-4DE6-9B35-2CC56C694053}"/>
    <cellStyle name="Normal 9 5 2" xfId="256" xr:uid="{37BADC29-FC71-4650-8C08-FAD5D384FCBA}"/>
    <cellStyle name="Normal 9 6" xfId="232" xr:uid="{61CA87DF-F425-4345-8574-36EB8D03B826}"/>
    <cellStyle name="Note 2" xfId="210" xr:uid="{AB12957E-6F52-492A-9896-0C7A1655731A}"/>
    <cellStyle name="Output" xfId="15" builtinId="21" customBuiltin="1"/>
    <cellStyle name="Percent" xfId="4" builtinId="5"/>
    <cellStyle name="Percent 2" xfId="2" xr:uid="{ADBBA759-10A6-4D6A-B452-298A8E93BA31}"/>
    <cellStyle name="Percent 2 2" xfId="213" xr:uid="{4C216045-4244-4D0C-BCCC-A8E5C32CA396}"/>
    <cellStyle name="Percent 2 2 2" xfId="214" xr:uid="{BBB280CE-A2A2-4AEC-8357-71E22855D08C}"/>
    <cellStyle name="Percent 2 2 3" xfId="215" xr:uid="{DD6DDB32-2AA3-481E-ACCC-A95935D555AC}"/>
    <cellStyle name="Percent 2 2 4" xfId="216" xr:uid="{DDA6B88B-2219-403D-910D-CC5BD72D20BF}"/>
    <cellStyle name="Percent 2 2 5" xfId="217" xr:uid="{DEBDF2F7-92EB-4628-B15D-F578FA086AAD}"/>
    <cellStyle name="Percent 2 3" xfId="218" xr:uid="{3B98FF1C-7C12-451F-BB48-7FF3D1C32634}"/>
    <cellStyle name="Percent 2 4" xfId="219" xr:uid="{639E0DB8-B382-480F-AF76-48CA1EAF7C7C}"/>
    <cellStyle name="Percent 2 5" xfId="220" xr:uid="{8FB6DC25-77C7-4393-800D-2DDB76AE09C2}"/>
    <cellStyle name="Percent 2 6" xfId="212" xr:uid="{7C7ACD69-F1B1-4A37-8ED5-BA96D00A2F9A}"/>
    <cellStyle name="Percent 3" xfId="147" xr:uid="{2A19B82A-1112-4E1F-85D0-7C9E6003D215}"/>
    <cellStyle name="Percent 3 2" xfId="222" xr:uid="{9A3A3CCF-0C6C-4770-960A-215377B2C6F8}"/>
    <cellStyle name="Percent 3 2 2" xfId="223" xr:uid="{55E6A95D-8EED-410A-B357-139BABF5FF9C}"/>
    <cellStyle name="Percent 3 2 3" xfId="224" xr:uid="{3337C1CE-021E-4824-BC7B-9F7493CDF142}"/>
    <cellStyle name="Percent 3 2 4" xfId="225" xr:uid="{D4700160-A7DE-45E8-9593-31B64B033F87}"/>
    <cellStyle name="Percent 3 2 5" xfId="226" xr:uid="{1A1E0366-343E-4F63-9296-50805B42316F}"/>
    <cellStyle name="Percent 3 3" xfId="227" xr:uid="{41AAC2AC-032E-444A-8134-5308C7043F45}"/>
    <cellStyle name="Percent 3 4" xfId="228" xr:uid="{F3FEBCEC-5569-49C7-B953-E92FE3BF0731}"/>
    <cellStyle name="Percent 3 5" xfId="229" xr:uid="{82F25256-761A-4B67-83A6-813C9398BF71}"/>
    <cellStyle name="Percent 3 6" xfId="221" xr:uid="{1DE8AD57-AE03-4DB5-9D55-FB927DCDDB42}"/>
    <cellStyle name="Percent 3 7" xfId="245" xr:uid="{2D8B713D-FA72-4285-8B18-32D709DDF752}"/>
    <cellStyle name="Percent 4" xfId="230" xr:uid="{B5CECB95-915E-4A10-BCE0-56CB266071AC}"/>
    <cellStyle name="Percent 5" xfId="211" xr:uid="{0873455B-DB29-48E8-9940-969DA99ACD4D}"/>
    <cellStyle name="Title 2" xfId="167" xr:uid="{7AF0BA19-B333-4BF5-84E4-A07A1CEC2D7C}"/>
    <cellStyle name="Total" xfId="21" builtinId="25" customBuiltin="1"/>
    <cellStyle name="Warning Text" xfId="19" builtinId="11" customBuiltin="1"/>
  </cellStyles>
  <dxfs count="0"/>
  <tableStyles count="0" defaultTableStyle="TableStyleMedium2" defaultPivotStyle="PivotStyleLight16"/>
  <colors>
    <mruColors>
      <color rgb="FFA6C0CB"/>
      <color rgb="FFFAA74A"/>
      <color rgb="FF003A5D"/>
      <color rgb="FF9E76B4"/>
      <color rgb="FFEF4D7F"/>
      <color rgb="FF948A54"/>
      <color rgb="FF6AC17B"/>
      <color rgb="FF00A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Fuel prices ($/GJ)</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629705409298872"/>
          <c:y val="0.17179249652616954"/>
          <c:w val="0.70640226722006483"/>
          <c:h val="0.66497033059152122"/>
        </c:manualLayout>
      </c:layout>
      <c:lineChart>
        <c:grouping val="standard"/>
        <c:varyColors val="0"/>
        <c:ser>
          <c:idx val="0"/>
          <c:order val="0"/>
          <c:tx>
            <c:strRef>
              <c:f>'Fuel prices'!$B$10</c:f>
              <c:strCache>
                <c:ptCount val="1"/>
                <c:pt idx="0">
                  <c:v>Gas</c:v>
                </c:pt>
              </c:strCache>
            </c:strRef>
          </c:tx>
          <c:spPr>
            <a:ln w="28575" cap="rnd">
              <a:solidFill>
                <a:schemeClr val="accent1"/>
              </a:solidFill>
              <a:round/>
            </a:ln>
            <a:effectLst/>
          </c:spPr>
          <c:marker>
            <c:symbol val="none"/>
          </c:marker>
          <c:cat>
            <c:numRef>
              <c:f>'Fuel prices'!$A$11:$A$24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'Fuel prices'!$B$11:$B$24</c:f>
              <c:numCache>
                <c:formatCode>_("$"* #,##0.00_);_("$"* \(#,##0.00\);_("$"* "-"??_);_(@_)</c:formatCode>
                <c:ptCount val="14"/>
                <c:pt idx="0">
                  <c:v>14.45</c:v>
                </c:pt>
                <c:pt idx="1">
                  <c:v>11.642216353570484</c:v>
                </c:pt>
                <c:pt idx="2">
                  <c:v>8.8344327071409694</c:v>
                </c:pt>
                <c:pt idx="3">
                  <c:v>8.5894959610027133</c:v>
                </c:pt>
                <c:pt idx="4">
                  <c:v>8.4766208950450093</c:v>
                </c:pt>
                <c:pt idx="5">
                  <c:v>8.6197206771460273</c:v>
                </c:pt>
                <c:pt idx="6">
                  <c:v>8.8313592983995157</c:v>
                </c:pt>
                <c:pt idx="7">
                  <c:v>8.9943910157851814</c:v>
                </c:pt>
                <c:pt idx="8">
                  <c:v>9.1314342645264954</c:v>
                </c:pt>
                <c:pt idx="9">
                  <c:v>9.2812477186993316</c:v>
                </c:pt>
                <c:pt idx="10">
                  <c:v>9.4877647766438731</c:v>
                </c:pt>
                <c:pt idx="11">
                  <c:v>9.6782430489629778</c:v>
                </c:pt>
                <c:pt idx="12">
                  <c:v>9.8470502507781639</c:v>
                </c:pt>
                <c:pt idx="13">
                  <c:v>10.029720858803463</c:v>
                </c:pt>
              </c:numCache>
            </c:numRef>
          </c:val>
          <c:smooth val="0"/>
          <c:extLst>
            <c:ext xmlns:c16="http://schemas.microsoft.com/office/drawing/2014/chart" uri="{C3380CC4-5D6E-409C-BE32-E72D297353CC}">
              <c16:uniqueId val="{00000000-70E1-4AD3-A026-861E83729AD9}"/>
            </c:ext>
          </c:extLst>
        </c:ser>
        <c:ser>
          <c:idx val="1"/>
          <c:order val="1"/>
          <c:tx>
            <c:strRef>
              <c:f>'Fuel prices'!$C$10</c:f>
              <c:strCache>
                <c:ptCount val="1"/>
                <c:pt idx="0">
                  <c:v>Coal</c:v>
                </c:pt>
              </c:strCache>
            </c:strRef>
          </c:tx>
          <c:spPr>
            <a:ln w="28575" cap="rnd">
              <a:solidFill>
                <a:schemeClr val="accent2"/>
              </a:solidFill>
              <a:round/>
            </a:ln>
            <a:effectLst/>
          </c:spPr>
          <c:marker>
            <c:symbol val="none"/>
          </c:marker>
          <c:cat>
            <c:numRef>
              <c:f>'Fuel prices'!$A$11:$A$24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'Fuel prices'!$C$11:$C$24</c:f>
              <c:numCache>
                <c:formatCode>_("$"* #,##0.00_);_("$"* \(#,##0.00\);_("$"* "-"??_);_(@_)</c:formatCode>
                <c:ptCount val="14"/>
                <c:pt idx="0">
                  <c:v>13.01</c:v>
                </c:pt>
                <c:pt idx="1">
                  <c:v>11.719999999999999</c:v>
                </c:pt>
                <c:pt idx="2">
                  <c:v>10.43</c:v>
                </c:pt>
                <c:pt idx="3">
                  <c:v>9.14</c:v>
                </c:pt>
                <c:pt idx="4">
                  <c:v>7.85</c:v>
                </c:pt>
                <c:pt idx="5">
                  <c:v>7.85</c:v>
                </c:pt>
                <c:pt idx="6">
                  <c:v>7.85</c:v>
                </c:pt>
                <c:pt idx="7">
                  <c:v>7.85</c:v>
                </c:pt>
                <c:pt idx="8">
                  <c:v>7.85</c:v>
                </c:pt>
                <c:pt idx="9">
                  <c:v>7.85</c:v>
                </c:pt>
                <c:pt idx="10">
                  <c:v>7.85</c:v>
                </c:pt>
                <c:pt idx="11">
                  <c:v>7.85</c:v>
                </c:pt>
                <c:pt idx="12">
                  <c:v>7.85</c:v>
                </c:pt>
                <c:pt idx="13">
                  <c:v>7.85</c:v>
                </c:pt>
              </c:numCache>
            </c:numRef>
          </c:val>
          <c:smooth val="0"/>
          <c:extLst>
            <c:ext xmlns:c16="http://schemas.microsoft.com/office/drawing/2014/chart" uri="{C3380CC4-5D6E-409C-BE32-E72D297353CC}">
              <c16:uniqueId val="{00000001-70E1-4AD3-A026-861E83729AD9}"/>
            </c:ext>
          </c:extLst>
        </c:ser>
        <c:dLbls>
          <c:showLegendKey val="0"/>
          <c:showVal val="0"/>
          <c:showCatName val="0"/>
          <c:showSerName val="0"/>
          <c:showPercent val="0"/>
          <c:showBubbleSize val="0"/>
        </c:dLbls>
        <c:smooth val="0"/>
        <c:axId val="649495071"/>
        <c:axId val="649508799"/>
      </c:lineChart>
      <c:catAx>
        <c:axId val="649495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508799"/>
        <c:crosses val="autoZero"/>
        <c:auto val="1"/>
        <c:lblAlgn val="ctr"/>
        <c:lblOffset val="100"/>
        <c:noMultiLvlLbl val="0"/>
      </c:catAx>
      <c:valAx>
        <c:axId val="64950879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950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85074516372318"/>
          <c:y val="8.3489110705786018E-2"/>
          <c:w val="0.58441482316236693"/>
          <c:h val="0.7021016268895095"/>
        </c:manualLayout>
      </c:layout>
      <c:lineChart>
        <c:grouping val="standard"/>
        <c:varyColors val="0"/>
        <c:ser>
          <c:idx val="3"/>
          <c:order val="0"/>
          <c:tx>
            <c:strRef>
              <c:f>'Emissions pricing'!$E$8</c:f>
              <c:strCache>
                <c:ptCount val="1"/>
                <c:pt idx="0">
                  <c:v>Higher emissions price path</c:v>
                </c:pt>
              </c:strCache>
            </c:strRef>
          </c:tx>
          <c:spPr>
            <a:ln w="28575" cap="rnd">
              <a:solidFill>
                <a:srgbClr val="FAA74A"/>
              </a:solidFill>
              <a:round/>
            </a:ln>
            <a:effectLst/>
          </c:spPr>
          <c:marker>
            <c:symbol val="none"/>
          </c:marker>
          <c:cat>
            <c:numRef>
              <c:f>'Emissions pricing'!$A$9:$A$22</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'Emissions pricing'!$E$9:$E$22</c:f>
              <c:numCache>
                <c:formatCode>_("$"* #,##0.00_);_("$"* \(#,##0.00\);_("$"* "-"??_);_(@_)</c:formatCode>
                <c:ptCount val="14"/>
                <c:pt idx="0">
                  <c:v>120</c:v>
                </c:pt>
                <c:pt idx="1">
                  <c:v>127</c:v>
                </c:pt>
                <c:pt idx="2">
                  <c:v>134.69999999999999</c:v>
                </c:pt>
                <c:pt idx="3">
                  <c:v>143.17000000000002</c:v>
                </c:pt>
                <c:pt idx="4">
                  <c:v>152.48700000000002</c:v>
                </c:pt>
                <c:pt idx="5">
                  <c:v>162.73570000000004</c:v>
                </c:pt>
                <c:pt idx="6">
                  <c:v>174.00927000000007</c:v>
                </c:pt>
                <c:pt idx="7">
                  <c:v>186.41019700000007</c:v>
                </c:pt>
                <c:pt idx="8">
                  <c:v>200.05121670000008</c:v>
                </c:pt>
                <c:pt idx="9">
                  <c:v>204.55275320100009</c:v>
                </c:pt>
                <c:pt idx="10">
                  <c:v>209.18933579703008</c:v>
                </c:pt>
                <c:pt idx="11">
                  <c:v>213.96501587094099</c:v>
                </c:pt>
                <c:pt idx="12">
                  <c:v>218.88396634706922</c:v>
                </c:pt>
                <c:pt idx="13">
                  <c:v>223.9504853374813</c:v>
                </c:pt>
              </c:numCache>
            </c:numRef>
          </c:val>
          <c:smooth val="0"/>
          <c:extLst>
            <c:ext xmlns:c16="http://schemas.microsoft.com/office/drawing/2014/chart" uri="{C3380CC4-5D6E-409C-BE32-E72D297353CC}">
              <c16:uniqueId val="{00000000-61E6-44B5-8AF7-C56C5E2D98DF}"/>
            </c:ext>
          </c:extLst>
        </c:ser>
        <c:ser>
          <c:idx val="0"/>
          <c:order val="1"/>
          <c:tx>
            <c:strRef>
              <c:f>'Emissions pricing'!$D$8</c:f>
              <c:strCache>
                <c:ptCount val="1"/>
                <c:pt idx="0">
                  <c:v>Current CCR trigger</c:v>
                </c:pt>
              </c:strCache>
            </c:strRef>
          </c:tx>
          <c:spPr>
            <a:ln w="28575" cap="rnd">
              <a:solidFill>
                <a:srgbClr val="003A5D"/>
              </a:solidFill>
              <a:round/>
            </a:ln>
            <a:effectLst/>
          </c:spPr>
          <c:marker>
            <c:symbol val="none"/>
          </c:marker>
          <c:cat>
            <c:numRef>
              <c:f>'Emissions pricing'!$A$9:$A$22</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'Emissions pricing'!$D$9:$D$22</c:f>
              <c:numCache>
                <c:formatCode>_("$"* #,##0.00_);_("$"* \(#,##0.00\);_("$"* "-"??_);_(@_)</c:formatCode>
                <c:ptCount val="14"/>
                <c:pt idx="0">
                  <c:v>70</c:v>
                </c:pt>
                <c:pt idx="1">
                  <c:v>77</c:v>
                </c:pt>
                <c:pt idx="2">
                  <c:v>84.7</c:v>
                </c:pt>
                <c:pt idx="3">
                  <c:v>93.170000000000016</c:v>
                </c:pt>
                <c:pt idx="4">
                  <c:v>102.48700000000002</c:v>
                </c:pt>
                <c:pt idx="5">
                  <c:v>112.73570000000004</c:v>
                </c:pt>
                <c:pt idx="6">
                  <c:v>124.00927000000006</c:v>
                </c:pt>
                <c:pt idx="7">
                  <c:v>136.41019700000007</c:v>
                </c:pt>
                <c:pt idx="8">
                  <c:v>150.05121670000008</c:v>
                </c:pt>
                <c:pt idx="9">
                  <c:v>154.55275320100009</c:v>
                </c:pt>
                <c:pt idx="10">
                  <c:v>159.18933579703008</c:v>
                </c:pt>
                <c:pt idx="11">
                  <c:v>163.96501587094099</c:v>
                </c:pt>
                <c:pt idx="12">
                  <c:v>168.88396634706922</c:v>
                </c:pt>
                <c:pt idx="13">
                  <c:v>173.9504853374813</c:v>
                </c:pt>
              </c:numCache>
            </c:numRef>
          </c:val>
          <c:smooth val="0"/>
          <c:extLst>
            <c:ext xmlns:c16="http://schemas.microsoft.com/office/drawing/2014/chart" uri="{C3380CC4-5D6E-409C-BE32-E72D297353CC}">
              <c16:uniqueId val="{00000001-61E6-44B5-8AF7-C56C5E2D98DF}"/>
            </c:ext>
          </c:extLst>
        </c:ser>
        <c:ser>
          <c:idx val="2"/>
          <c:order val="2"/>
          <c:tx>
            <c:strRef>
              <c:f>'Emissions pricing'!$C$8</c:f>
              <c:strCache>
                <c:ptCount val="1"/>
                <c:pt idx="0">
                  <c:v>Fixed price path</c:v>
                </c:pt>
              </c:strCache>
            </c:strRef>
          </c:tx>
          <c:spPr>
            <a:ln w="28575" cap="rnd">
              <a:solidFill>
                <a:srgbClr val="9E76B4"/>
              </a:solidFill>
              <a:round/>
            </a:ln>
            <a:effectLst/>
          </c:spPr>
          <c:marker>
            <c:symbol val="none"/>
          </c:marker>
          <c:cat>
            <c:numRef>
              <c:f>'Emissions pricing'!$A$9:$A$22</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'Emissions pricing'!$C$9:$C$22</c:f>
              <c:numCache>
                <c:formatCode>_("$"* #,##0.00_);_("$"* \(#,##0.00\);_("$"* "-"??_);_(@_)</c:formatCode>
                <c:ptCount val="14"/>
                <c:pt idx="0">
                  <c:v>70</c:v>
                </c:pt>
                <c:pt idx="1">
                  <c:v>70</c:v>
                </c:pt>
                <c:pt idx="2">
                  <c:v>70</c:v>
                </c:pt>
                <c:pt idx="3">
                  <c:v>70</c:v>
                </c:pt>
                <c:pt idx="4">
                  <c:v>70</c:v>
                </c:pt>
                <c:pt idx="5">
                  <c:v>70</c:v>
                </c:pt>
                <c:pt idx="6">
                  <c:v>70</c:v>
                </c:pt>
                <c:pt idx="7">
                  <c:v>70</c:v>
                </c:pt>
                <c:pt idx="8">
                  <c:v>70</c:v>
                </c:pt>
                <c:pt idx="9">
                  <c:v>70</c:v>
                </c:pt>
                <c:pt idx="10">
                  <c:v>70</c:v>
                </c:pt>
                <c:pt idx="11">
                  <c:v>70</c:v>
                </c:pt>
                <c:pt idx="12">
                  <c:v>70</c:v>
                </c:pt>
                <c:pt idx="13">
                  <c:v>70</c:v>
                </c:pt>
              </c:numCache>
            </c:numRef>
          </c:val>
          <c:smooth val="0"/>
          <c:extLst>
            <c:ext xmlns:c16="http://schemas.microsoft.com/office/drawing/2014/chart" uri="{C3380CC4-5D6E-409C-BE32-E72D297353CC}">
              <c16:uniqueId val="{00000002-61E6-44B5-8AF7-C56C5E2D98DF}"/>
            </c:ext>
          </c:extLst>
        </c:ser>
        <c:ser>
          <c:idx val="1"/>
          <c:order val="3"/>
          <c:tx>
            <c:strRef>
              <c:f>'Emissions pricing'!$B$8</c:f>
              <c:strCache>
                <c:ptCount val="1"/>
                <c:pt idx="0">
                  <c:v>Current ARP</c:v>
                </c:pt>
              </c:strCache>
            </c:strRef>
          </c:tx>
          <c:spPr>
            <a:ln w="28575" cap="rnd">
              <a:solidFill>
                <a:srgbClr val="A6C0CB"/>
              </a:solidFill>
              <a:round/>
            </a:ln>
            <a:effectLst/>
          </c:spPr>
          <c:marker>
            <c:symbol val="none"/>
          </c:marker>
          <c:cat>
            <c:numRef>
              <c:f>'Emissions pricing'!$A$9:$A$22</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'Emissions pricing'!$B$9:$B$22</c:f>
              <c:numCache>
                <c:formatCode>_("$"* #,##0.00_);_("$"* \(#,##0.00\);_("$"* "-"??_);_(@_)</c:formatCode>
                <c:ptCount val="14"/>
                <c:pt idx="0">
                  <c:v>30</c:v>
                </c:pt>
                <c:pt idx="1">
                  <c:v>31.5</c:v>
                </c:pt>
                <c:pt idx="2">
                  <c:v>33.075000000000003</c:v>
                </c:pt>
                <c:pt idx="3">
                  <c:v>34.728750000000005</c:v>
                </c:pt>
                <c:pt idx="4">
                  <c:v>36.465187500000006</c:v>
                </c:pt>
                <c:pt idx="5">
                  <c:v>38.288446875000005</c:v>
                </c:pt>
                <c:pt idx="6">
                  <c:v>40.20286921875001</c:v>
                </c:pt>
                <c:pt idx="7">
                  <c:v>42.213012679687509</c:v>
                </c:pt>
                <c:pt idx="8">
                  <c:v>44.323663313671886</c:v>
                </c:pt>
                <c:pt idx="9">
                  <c:v>46.539846479355482</c:v>
                </c:pt>
                <c:pt idx="10">
                  <c:v>48.866838803323262</c:v>
                </c:pt>
                <c:pt idx="11">
                  <c:v>51.310180743489425</c:v>
                </c:pt>
                <c:pt idx="12">
                  <c:v>53.875689780663897</c:v>
                </c:pt>
                <c:pt idx="13">
                  <c:v>56.569474269697096</c:v>
                </c:pt>
              </c:numCache>
            </c:numRef>
          </c:val>
          <c:smooth val="0"/>
          <c:extLst>
            <c:ext xmlns:c16="http://schemas.microsoft.com/office/drawing/2014/chart" uri="{C3380CC4-5D6E-409C-BE32-E72D297353CC}">
              <c16:uniqueId val="{00000003-61E6-44B5-8AF7-C56C5E2D98DF}"/>
            </c:ext>
          </c:extLst>
        </c:ser>
        <c:dLbls>
          <c:showLegendKey val="0"/>
          <c:showVal val="0"/>
          <c:showCatName val="0"/>
          <c:showSerName val="0"/>
          <c:showPercent val="0"/>
          <c:showBubbleSize val="0"/>
        </c:dLbls>
        <c:smooth val="0"/>
        <c:axId val="260686719"/>
        <c:axId val="260687135"/>
      </c:lineChart>
      <c:catAx>
        <c:axId val="260686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0687135"/>
        <c:crosses val="autoZero"/>
        <c:auto val="1"/>
        <c:lblAlgn val="ctr"/>
        <c:lblOffset val="100"/>
        <c:noMultiLvlLbl val="0"/>
      </c:catAx>
      <c:valAx>
        <c:axId val="2606871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emissions price ($/tCO</a:t>
                </a:r>
                <a:r>
                  <a:rPr lang="en-NZ" baseline="-25000"/>
                  <a:t>2</a:t>
                </a:r>
                <a:r>
                  <a:rPr lang="en-NZ"/>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0686719"/>
        <c:crosses val="autoZero"/>
        <c:crossBetween val="midCat"/>
      </c:valAx>
      <c:spPr>
        <a:noFill/>
        <a:ln>
          <a:noFill/>
        </a:ln>
        <a:effectLst/>
      </c:spPr>
    </c:plotArea>
    <c:legend>
      <c:legendPos val="r"/>
      <c:layout>
        <c:manualLayout>
          <c:xMode val="edge"/>
          <c:yMode val="edge"/>
          <c:x val="0.77040018900001395"/>
          <c:y val="9.5138684644896596E-2"/>
          <c:w val="0.22959981099998614"/>
          <c:h val="0.765520710377236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86099840926557"/>
          <c:y val="5.0925777777777778E-2"/>
          <c:w val="0.61629531656806491"/>
          <c:h val="0.75982943150872895"/>
        </c:manualLayout>
      </c:layout>
      <c:lineChart>
        <c:grouping val="standard"/>
        <c:varyColors val="0"/>
        <c:ser>
          <c:idx val="0"/>
          <c:order val="0"/>
          <c:tx>
            <c:strRef>
              <c:f>Demand!$B$10</c:f>
              <c:strCache>
                <c:ptCount val="1"/>
                <c:pt idx="0">
                  <c:v>Demonstration path (update)</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Demand!$A$11:$A$25</c15:sqref>
                  </c15:fullRef>
                </c:ext>
              </c:extLst>
              <c:f>Demand!$A$12:$A$25</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extLst>
                <c:ext xmlns:c15="http://schemas.microsoft.com/office/drawing/2012/chart" uri="{02D57815-91ED-43cb-92C2-25804820EDAC}">
                  <c15:fullRef>
                    <c15:sqref>Demand!$B$11:$B$25</c15:sqref>
                  </c15:fullRef>
                </c:ext>
              </c:extLst>
              <c:f>Demand!$B$12:$B$25</c:f>
              <c:numCache>
                <c:formatCode>_(* #,##0.00_);_(* \(#,##0.00\);_(* "-"??_);_(@_)</c:formatCode>
                <c:ptCount val="14"/>
                <c:pt idx="0">
                  <c:v>39.962144105366953</c:v>
                </c:pt>
                <c:pt idx="1">
                  <c:v>40.200425384245818</c:v>
                </c:pt>
                <c:pt idx="2">
                  <c:v>40.719186067364944</c:v>
                </c:pt>
                <c:pt idx="3">
                  <c:v>41.313462313990826</c:v>
                </c:pt>
                <c:pt idx="4">
                  <c:v>42.062355834988097</c:v>
                </c:pt>
                <c:pt idx="5">
                  <c:v>42.787714981334403</c:v>
                </c:pt>
                <c:pt idx="6">
                  <c:v>43.560272555961895</c:v>
                </c:pt>
                <c:pt idx="7">
                  <c:v>44.381561438244553</c:v>
                </c:pt>
                <c:pt idx="8">
                  <c:v>45.264230534995491</c:v>
                </c:pt>
                <c:pt idx="9">
                  <c:v>46.266093058633089</c:v>
                </c:pt>
                <c:pt idx="10">
                  <c:v>47.298953844924768</c:v>
                </c:pt>
                <c:pt idx="11">
                  <c:v>48.442064704555179</c:v>
                </c:pt>
                <c:pt idx="12">
                  <c:v>49.579858916613752</c:v>
                </c:pt>
                <c:pt idx="13">
                  <c:v>50.693090063957975</c:v>
                </c:pt>
              </c:numCache>
            </c:numRef>
          </c:val>
          <c:smooth val="0"/>
          <c:extLst>
            <c:ext xmlns:c16="http://schemas.microsoft.com/office/drawing/2014/chart" uri="{C3380CC4-5D6E-409C-BE32-E72D297353CC}">
              <c16:uniqueId val="{00000000-22DA-4B5F-A0FC-77A19E9713EE}"/>
            </c:ext>
          </c:extLst>
        </c:ser>
        <c:ser>
          <c:idx val="1"/>
          <c:order val="1"/>
          <c:tx>
            <c:strRef>
              <c:f>Demand!$C$10</c:f>
              <c:strCache>
                <c:ptCount val="1"/>
                <c:pt idx="0">
                  <c:v>Current policy reference (update)</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Demand!$A$11:$A$25</c15:sqref>
                  </c15:fullRef>
                </c:ext>
              </c:extLst>
              <c:f>Demand!$A$12:$A$25</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extLst>
                <c:ext xmlns:c15="http://schemas.microsoft.com/office/drawing/2012/chart" uri="{02D57815-91ED-43cb-92C2-25804820EDAC}">
                  <c15:fullRef>
                    <c15:sqref>Demand!$C$11:$C$25</c15:sqref>
                  </c15:fullRef>
                </c:ext>
              </c:extLst>
              <c:f>Demand!$C$12:$C$25</c:f>
              <c:numCache>
                <c:formatCode>_(* #,##0.00_);_(* \(#,##0.00\);_(* "-"??_);_(@_)</c:formatCode>
                <c:ptCount val="14"/>
                <c:pt idx="0">
                  <c:v>39.985850108278612</c:v>
                </c:pt>
                <c:pt idx="1">
                  <c:v>40.26290729604046</c:v>
                </c:pt>
                <c:pt idx="2">
                  <c:v>40.676900752883341</c:v>
                </c:pt>
                <c:pt idx="3">
                  <c:v>41.090371997650941</c:v>
                </c:pt>
                <c:pt idx="4">
                  <c:v>41.472746556053899</c:v>
                </c:pt>
                <c:pt idx="5">
                  <c:v>41.863092055126138</c:v>
                </c:pt>
                <c:pt idx="6">
                  <c:v>42.258512582425766</c:v>
                </c:pt>
                <c:pt idx="7">
                  <c:v>42.619770038665159</c:v>
                </c:pt>
                <c:pt idx="8">
                  <c:v>42.950198708918677</c:v>
                </c:pt>
                <c:pt idx="9">
                  <c:v>43.329667095516655</c:v>
                </c:pt>
                <c:pt idx="10">
                  <c:v>43.748574753938982</c:v>
                </c:pt>
                <c:pt idx="11">
                  <c:v>44.149570449170589</c:v>
                </c:pt>
                <c:pt idx="12">
                  <c:v>44.59508873994556</c:v>
                </c:pt>
                <c:pt idx="13">
                  <c:v>45.047816067319779</c:v>
                </c:pt>
              </c:numCache>
            </c:numRef>
          </c:val>
          <c:smooth val="0"/>
          <c:extLst>
            <c:ext xmlns:c16="http://schemas.microsoft.com/office/drawing/2014/chart" uri="{C3380CC4-5D6E-409C-BE32-E72D297353CC}">
              <c16:uniqueId val="{00000001-22DA-4B5F-A0FC-77A19E9713EE}"/>
            </c:ext>
          </c:extLst>
        </c:ser>
        <c:ser>
          <c:idx val="2"/>
          <c:order val="2"/>
          <c:tx>
            <c:strRef>
              <c:f>Demand!$D$10</c:f>
              <c:strCache>
                <c:ptCount val="1"/>
                <c:pt idx="0">
                  <c:v>Tiwai closes</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Demand!$A$11:$A$25</c15:sqref>
                  </c15:fullRef>
                </c:ext>
              </c:extLst>
              <c:f>Demand!$A$12:$A$25</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extLst>
                <c:ext xmlns:c15="http://schemas.microsoft.com/office/drawing/2012/chart" uri="{02D57815-91ED-43cb-92C2-25804820EDAC}">
                  <c15:fullRef>
                    <c15:sqref>Demand!$D$11:$D$25</c15:sqref>
                  </c15:fullRef>
                </c:ext>
              </c:extLst>
              <c:f>Demand!$D$12:$D$25</c:f>
              <c:numCache>
                <c:formatCode>_(* #,##0.00_);_(* \(#,##0.00\);_(* "-"??_);_(@_)</c:formatCode>
                <c:ptCount val="14"/>
                <c:pt idx="0">
                  <c:v>39.962144105366953</c:v>
                </c:pt>
                <c:pt idx="1">
                  <c:v>40.200425384245818</c:v>
                </c:pt>
                <c:pt idx="2">
                  <c:v>40.719186067364944</c:v>
                </c:pt>
                <c:pt idx="3">
                  <c:v>36.245314268018824</c:v>
                </c:pt>
                <c:pt idx="4">
                  <c:v>37.024687553570601</c:v>
                </c:pt>
                <c:pt idx="5">
                  <c:v>37.791238011431069</c:v>
                </c:pt>
                <c:pt idx="6">
                  <c:v>38.635887161823703</c:v>
                </c:pt>
                <c:pt idx="7">
                  <c:v>39.575021985183291</c:v>
                </c:pt>
                <c:pt idx="8">
                  <c:v>40.677144675969402</c:v>
                </c:pt>
                <c:pt idx="9">
                  <c:v>41.840847630276919</c:v>
                </c:pt>
                <c:pt idx="10">
                  <c:v>42.891518996488628</c:v>
                </c:pt>
                <c:pt idx="11">
                  <c:v>44.031782142069254</c:v>
                </c:pt>
                <c:pt idx="12">
                  <c:v>45.161501484979389</c:v>
                </c:pt>
                <c:pt idx="13">
                  <c:v>46.269061714813098</c:v>
                </c:pt>
              </c:numCache>
            </c:numRef>
          </c:val>
          <c:smooth val="0"/>
          <c:extLst>
            <c:ext xmlns:c16="http://schemas.microsoft.com/office/drawing/2014/chart" uri="{C3380CC4-5D6E-409C-BE32-E72D297353CC}">
              <c16:uniqueId val="{00000002-22DA-4B5F-A0FC-77A19E9713EE}"/>
            </c:ext>
          </c:extLst>
        </c:ser>
        <c:dLbls>
          <c:showLegendKey val="0"/>
          <c:showVal val="0"/>
          <c:showCatName val="0"/>
          <c:showSerName val="0"/>
          <c:showPercent val="0"/>
          <c:showBubbleSize val="0"/>
        </c:dLbls>
        <c:smooth val="0"/>
        <c:axId val="422606784"/>
        <c:axId val="422594720"/>
      </c:lineChart>
      <c:catAx>
        <c:axId val="422606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594720"/>
        <c:crosses val="autoZero"/>
        <c:auto val="1"/>
        <c:lblAlgn val="ctr"/>
        <c:lblOffset val="100"/>
        <c:noMultiLvlLbl val="0"/>
      </c:catAx>
      <c:valAx>
        <c:axId val="422594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Annual demand</a:t>
                </a:r>
                <a:r>
                  <a:rPr lang="en-NZ" baseline="0"/>
                  <a:t> (T</a:t>
                </a:r>
                <a:r>
                  <a:rPr lang="en-NZ"/>
                  <a: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a:solidFill>
              <a:srgbClr val="003A5D"/>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606784"/>
        <c:crosses val="autoZero"/>
        <c:crossBetween val="midCat"/>
      </c:valAx>
      <c:spPr>
        <a:noFill/>
        <a:ln>
          <a:noFill/>
        </a:ln>
        <a:effectLst/>
      </c:spPr>
    </c:plotArea>
    <c:legend>
      <c:legendPos val="r"/>
      <c:layout>
        <c:manualLayout>
          <c:xMode val="edge"/>
          <c:yMode val="edge"/>
          <c:x val="0.75797569444444435"/>
          <c:y val="8.0438222222222217E-2"/>
          <c:w val="0.23924652777777777"/>
          <c:h val="0.7974569845435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i="1"/>
              <a:t>Demonstration</a:t>
            </a:r>
            <a:r>
              <a:rPr lang="en-NZ" i="1" baseline="0"/>
              <a:t> path scenarios</a:t>
            </a:r>
            <a:endParaRPr lang="en-NZ"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Current ARP</c:v>
          </c:tx>
          <c:spPr>
            <a:ln w="28575" cap="rnd">
              <a:solidFill>
                <a:srgbClr val="A6C0CB"/>
              </a:solidFill>
              <a:round/>
            </a:ln>
            <a:effectLst/>
          </c:spPr>
          <c:marker>
            <c:symbol val="none"/>
          </c:marker>
          <c:cat>
            <c:strLit>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'Demonstration path scenarios'!$AY$15:$AY$28</c15:sqref>
                  </c15:fullRef>
                </c:ext>
              </c:extLst>
              <c:f>'Demonstration path scenarios'!$AY$16:$AY$28</c:f>
              <c:numCache>
                <c:formatCode>"$"#,##0.0</c:formatCode>
                <c:ptCount val="13"/>
                <c:pt idx="0">
                  <c:v>95.924065934065936</c:v>
                </c:pt>
                <c:pt idx="1">
                  <c:v>78.942857142857164</c:v>
                </c:pt>
                <c:pt idx="2">
                  <c:v>80.149999999999991</c:v>
                </c:pt>
                <c:pt idx="3">
                  <c:v>84.013846153846131</c:v>
                </c:pt>
                <c:pt idx="4">
                  <c:v>91.310659340659342</c:v>
                </c:pt>
                <c:pt idx="5">
                  <c:v>87.063186813186832</c:v>
                </c:pt>
                <c:pt idx="6">
                  <c:v>84.941868131868134</c:v>
                </c:pt>
                <c:pt idx="7">
                  <c:v>88.267252747252755</c:v>
                </c:pt>
                <c:pt idx="8">
                  <c:v>95.043296703296704</c:v>
                </c:pt>
                <c:pt idx="9">
                  <c:v>93.682637362637351</c:v>
                </c:pt>
                <c:pt idx="10">
                  <c:v>101.12758241758239</c:v>
                </c:pt>
                <c:pt idx="11">
                  <c:v>102.7027472527472</c:v>
                </c:pt>
                <c:pt idx="12">
                  <c:v>96.587252747252734</c:v>
                </c:pt>
              </c:numCache>
            </c:numRef>
          </c:val>
          <c:smooth val="0"/>
          <c:extLst>
            <c:ext xmlns:c16="http://schemas.microsoft.com/office/drawing/2014/chart" uri="{C3380CC4-5D6E-409C-BE32-E72D297353CC}">
              <c16:uniqueId val="{00000000-691A-4867-B5D9-073429D4AB8A}"/>
            </c:ext>
          </c:extLst>
        </c:ser>
        <c:ser>
          <c:idx val="2"/>
          <c:order val="1"/>
          <c:tx>
            <c:v>Fixed price path</c:v>
          </c:tx>
          <c:spPr>
            <a:ln w="28575" cap="rnd">
              <a:solidFill>
                <a:srgbClr val="9E76B4"/>
              </a:solidFill>
              <a:round/>
            </a:ln>
            <a:effectLst/>
          </c:spPr>
          <c:marker>
            <c:symbol val="none"/>
          </c:marker>
          <c:cat>
            <c:strLit>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'Demonstration path scenarios'!$AY$34:$AY$47</c15:sqref>
                  </c15:fullRef>
                </c:ext>
              </c:extLst>
              <c:f>'Demonstration path scenarios'!$AY$35:$AY$47</c:f>
              <c:numCache>
                <c:formatCode>"$"#,##0.0</c:formatCode>
                <c:ptCount val="13"/>
                <c:pt idx="0">
                  <c:v>110.42934065934061</c:v>
                </c:pt>
                <c:pt idx="1">
                  <c:v>88.432417582417585</c:v>
                </c:pt>
                <c:pt idx="2">
                  <c:v>86.019120879120891</c:v>
                </c:pt>
                <c:pt idx="3">
                  <c:v>87.137142857142862</c:v>
                </c:pt>
                <c:pt idx="4">
                  <c:v>92.113736263736271</c:v>
                </c:pt>
                <c:pt idx="5">
                  <c:v>88.885274725274755</c:v>
                </c:pt>
                <c:pt idx="6">
                  <c:v>88.496813186813199</c:v>
                </c:pt>
                <c:pt idx="7">
                  <c:v>91.105384615384622</c:v>
                </c:pt>
                <c:pt idx="8">
                  <c:v>95.946153846153834</c:v>
                </c:pt>
                <c:pt idx="9">
                  <c:v>94.515274725274736</c:v>
                </c:pt>
                <c:pt idx="10">
                  <c:v>99.777362637362614</c:v>
                </c:pt>
                <c:pt idx="11">
                  <c:v>104.69263736263737</c:v>
                </c:pt>
                <c:pt idx="12">
                  <c:v>99.285934065934072</c:v>
                </c:pt>
              </c:numCache>
            </c:numRef>
          </c:val>
          <c:smooth val="0"/>
          <c:extLst>
            <c:ext xmlns:c16="http://schemas.microsoft.com/office/drawing/2014/chart" uri="{C3380CC4-5D6E-409C-BE32-E72D297353CC}">
              <c16:uniqueId val="{00000001-691A-4867-B5D9-073429D4AB8A}"/>
            </c:ext>
          </c:extLst>
        </c:ser>
        <c:ser>
          <c:idx val="0"/>
          <c:order val="2"/>
          <c:tx>
            <c:v>Current CCR trigger</c:v>
          </c:tx>
          <c:spPr>
            <a:ln w="28575" cap="rnd">
              <a:solidFill>
                <a:srgbClr val="003A5D"/>
              </a:solidFill>
              <a:round/>
            </a:ln>
            <a:effectLst/>
          </c:spPr>
          <c:marker>
            <c:symbol val="none"/>
          </c:marker>
          <c:cat>
            <c:numRef>
              <c:extLst>
                <c:ext xmlns:c15="http://schemas.microsoft.com/office/drawing/2012/chart" uri="{02D57815-91ED-43cb-92C2-25804820EDAC}">
                  <c15:fullRef>
                    <c15:sqref>'Demonstration path scenarios'!$C$53:$C$66</c15:sqref>
                  </c15:fullRef>
                </c:ext>
              </c:extLst>
              <c:f>'Demonstration path scenarios'!$C$54:$C$66</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extLst>
                <c:ext xmlns:c15="http://schemas.microsoft.com/office/drawing/2012/chart" uri="{02D57815-91ED-43cb-92C2-25804820EDAC}">
                  <c15:fullRef>
                    <c15:sqref>'Demonstration path scenarios'!$AY$53:$AY$66</c15:sqref>
                  </c15:fullRef>
                </c:ext>
              </c:extLst>
              <c:f>'Demonstration path scenarios'!$AY$54:$AY$66</c:f>
              <c:numCache>
                <c:formatCode>"$"#,##0.0</c:formatCode>
                <c:ptCount val="13"/>
                <c:pt idx="0">
                  <c:v>113.31956043956042</c:v>
                </c:pt>
                <c:pt idx="1">
                  <c:v>98.587472527472542</c:v>
                </c:pt>
                <c:pt idx="2">
                  <c:v>101.29285714285712</c:v>
                </c:pt>
                <c:pt idx="3">
                  <c:v>103.34252747252749</c:v>
                </c:pt>
                <c:pt idx="4">
                  <c:v>95.052747252747224</c:v>
                </c:pt>
                <c:pt idx="5">
                  <c:v>97.264175824175751</c:v>
                </c:pt>
                <c:pt idx="6">
                  <c:v>97.580769230769235</c:v>
                </c:pt>
                <c:pt idx="7">
                  <c:v>97.835604395604449</c:v>
                </c:pt>
                <c:pt idx="8">
                  <c:v>101.31703296703296</c:v>
                </c:pt>
                <c:pt idx="9">
                  <c:v>104.45868131868134</c:v>
                </c:pt>
                <c:pt idx="10">
                  <c:v>107.02967032967034</c:v>
                </c:pt>
                <c:pt idx="11">
                  <c:v>111.03263736263736</c:v>
                </c:pt>
                <c:pt idx="12">
                  <c:v>110.42659340659338</c:v>
                </c:pt>
              </c:numCache>
            </c:numRef>
          </c:val>
          <c:smooth val="0"/>
          <c:extLst>
            <c:ext xmlns:c16="http://schemas.microsoft.com/office/drawing/2014/chart" uri="{C3380CC4-5D6E-409C-BE32-E72D297353CC}">
              <c16:uniqueId val="{00000002-691A-4867-B5D9-073429D4AB8A}"/>
            </c:ext>
          </c:extLst>
        </c:ser>
        <c:ser>
          <c:idx val="3"/>
          <c:order val="3"/>
          <c:tx>
            <c:v>Higher emissions price path</c:v>
          </c:tx>
          <c:spPr>
            <a:ln w="28575" cap="rnd">
              <a:solidFill>
                <a:srgbClr val="FAA74A"/>
              </a:solidFill>
              <a:round/>
            </a:ln>
            <a:effectLst/>
          </c:spPr>
          <c:marker>
            <c:symbol val="none"/>
          </c:marker>
          <c:cat>
            <c:strLit>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'Demonstration path scenarios'!$AY$72:$AY$85</c15:sqref>
                  </c15:fullRef>
                </c:ext>
              </c:extLst>
              <c:f>'Demonstration path scenarios'!$AY$73:$AY$85</c:f>
              <c:numCache>
                <c:formatCode>"$"#,##0.0</c:formatCode>
                <c:ptCount val="13"/>
                <c:pt idx="0">
                  <c:v>131.89395604395602</c:v>
                </c:pt>
                <c:pt idx="1">
                  <c:v>114.90263736263738</c:v>
                </c:pt>
                <c:pt idx="2">
                  <c:v>112.59934065934065</c:v>
                </c:pt>
                <c:pt idx="3">
                  <c:v>111.03923076923083</c:v>
                </c:pt>
                <c:pt idx="4">
                  <c:v>104.59549450549456</c:v>
                </c:pt>
                <c:pt idx="5">
                  <c:v>105.09263736263732</c:v>
                </c:pt>
                <c:pt idx="6">
                  <c:v>100.68747252747254</c:v>
                </c:pt>
                <c:pt idx="7">
                  <c:v>99.240549450549423</c:v>
                </c:pt>
                <c:pt idx="8">
                  <c:v>103.14043956043959</c:v>
                </c:pt>
                <c:pt idx="9">
                  <c:v>106.12461538461535</c:v>
                </c:pt>
                <c:pt idx="10">
                  <c:v>108.73505494505491</c:v>
                </c:pt>
                <c:pt idx="11">
                  <c:v>113.17263736263746</c:v>
                </c:pt>
                <c:pt idx="12">
                  <c:v>112.74736263736264</c:v>
                </c:pt>
              </c:numCache>
            </c:numRef>
          </c:val>
          <c:smooth val="0"/>
          <c:extLst>
            <c:ext xmlns:c16="http://schemas.microsoft.com/office/drawing/2014/chart" uri="{C3380CC4-5D6E-409C-BE32-E72D297353CC}">
              <c16:uniqueId val="{00000003-691A-4867-B5D9-073429D4AB8A}"/>
            </c:ext>
          </c:extLst>
        </c:ser>
        <c:dLbls>
          <c:showLegendKey val="0"/>
          <c:showVal val="0"/>
          <c:showCatName val="0"/>
          <c:showSerName val="0"/>
          <c:showPercent val="0"/>
          <c:showBubbleSize val="0"/>
        </c:dLbls>
        <c:smooth val="0"/>
        <c:axId val="492729408"/>
        <c:axId val="492715680"/>
      </c:lineChart>
      <c:dateAx>
        <c:axId val="492729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715680"/>
        <c:crosses val="autoZero"/>
        <c:auto val="0"/>
        <c:lblOffset val="100"/>
        <c:baseTimeUnit val="days"/>
      </c:dateAx>
      <c:valAx>
        <c:axId val="492715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TWA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7294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TWA</a:t>
            </a:r>
            <a:r>
              <a:rPr lang="en-NZ" baseline="0"/>
              <a:t> wholesale electricity price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80236064084469"/>
          <c:y val="0.14834822558965399"/>
          <c:w val="0.78495966330855893"/>
          <c:h val="0.64465403060922399"/>
        </c:manualLayout>
      </c:layout>
      <c:lineChart>
        <c:grouping val="standard"/>
        <c:varyColors val="0"/>
        <c:ser>
          <c:idx val="0"/>
          <c:order val="0"/>
          <c:tx>
            <c:v>Demonstration path (update)</c:v>
          </c:tx>
          <c:spPr>
            <a:ln w="28575" cap="rnd">
              <a:solidFill>
                <a:srgbClr val="A6C0CB"/>
              </a:solidFill>
              <a:round/>
            </a:ln>
            <a:effectLst/>
          </c:spPr>
          <c:marker>
            <c:symbol val="none"/>
          </c:marker>
          <c:cat>
            <c:numRef>
              <c:extLst>
                <c:ext xmlns:c15="http://schemas.microsoft.com/office/drawing/2012/chart" uri="{02D57815-91ED-43cb-92C2-25804820EDAC}">
                  <c15:fullRef>
                    <c15:sqref>'Demonstration path scenarios'!$C$53:$C$66</c15:sqref>
                  </c15:fullRef>
                </c:ext>
              </c:extLst>
              <c:f>'Demonstration path scenarios'!$C$54:$C$66</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extLst>
                <c:ext xmlns:c15="http://schemas.microsoft.com/office/drawing/2012/chart" uri="{02D57815-91ED-43cb-92C2-25804820EDAC}">
                  <c15:fullRef>
                    <c15:sqref>'Demonstration path scenarios'!$AY$53:$AY$66</c15:sqref>
                  </c15:fullRef>
                </c:ext>
              </c:extLst>
              <c:f>'Demonstration path scenarios'!$AY$54:$AY$66</c:f>
              <c:numCache>
                <c:formatCode>"$"#,##0.0</c:formatCode>
                <c:ptCount val="13"/>
                <c:pt idx="0">
                  <c:v>113.31956043956042</c:v>
                </c:pt>
                <c:pt idx="1">
                  <c:v>98.587472527472542</c:v>
                </c:pt>
                <c:pt idx="2">
                  <c:v>101.29285714285712</c:v>
                </c:pt>
                <c:pt idx="3">
                  <c:v>103.34252747252749</c:v>
                </c:pt>
                <c:pt idx="4">
                  <c:v>95.052747252747224</c:v>
                </c:pt>
                <c:pt idx="5">
                  <c:v>97.264175824175751</c:v>
                </c:pt>
                <c:pt idx="6">
                  <c:v>97.580769230769235</c:v>
                </c:pt>
                <c:pt idx="7">
                  <c:v>97.835604395604449</c:v>
                </c:pt>
                <c:pt idx="8">
                  <c:v>101.31703296703296</c:v>
                </c:pt>
                <c:pt idx="9">
                  <c:v>104.45868131868134</c:v>
                </c:pt>
                <c:pt idx="10">
                  <c:v>107.02967032967034</c:v>
                </c:pt>
                <c:pt idx="11">
                  <c:v>111.03263736263736</c:v>
                </c:pt>
                <c:pt idx="12">
                  <c:v>110.42659340659338</c:v>
                </c:pt>
              </c:numCache>
            </c:numRef>
          </c:val>
          <c:smooth val="0"/>
          <c:extLst>
            <c:ext xmlns:c16="http://schemas.microsoft.com/office/drawing/2014/chart" uri="{C3380CC4-5D6E-409C-BE32-E72D297353CC}">
              <c16:uniqueId val="{00000002-9750-4D11-9B7B-7CFBAB973AB9}"/>
            </c:ext>
          </c:extLst>
        </c:ser>
        <c:ser>
          <c:idx val="1"/>
          <c:order val="1"/>
          <c:tx>
            <c:v>Tiwai closes</c:v>
          </c:tx>
          <c:spPr>
            <a:ln w="28575" cap="rnd">
              <a:solidFill>
                <a:srgbClr val="FAA74A"/>
              </a:solidFill>
              <a:round/>
            </a:ln>
            <a:effectLst/>
          </c:spPr>
          <c:marker>
            <c:symbol val="none"/>
          </c:marker>
          <c:cat>
            <c:strLit>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'Other scenarios'!$AY$53:$AY$66</c15:sqref>
                  </c15:fullRef>
                </c:ext>
              </c:extLst>
              <c:f>'Other scenarios'!$AY$54:$AY$66</c:f>
              <c:numCache>
                <c:formatCode>"$"#,##0.0</c:formatCode>
                <c:ptCount val="13"/>
                <c:pt idx="0">
                  <c:v>109.74835164835162</c:v>
                </c:pt>
                <c:pt idx="1">
                  <c:v>82.740219780219803</c:v>
                </c:pt>
                <c:pt idx="2">
                  <c:v>28.470109890109889</c:v>
                </c:pt>
                <c:pt idx="3">
                  <c:v>38.737802197802196</c:v>
                </c:pt>
                <c:pt idx="4">
                  <c:v>62.560219780219782</c:v>
                </c:pt>
                <c:pt idx="5">
                  <c:v>80.626263736263709</c:v>
                </c:pt>
                <c:pt idx="6">
                  <c:v>92.871648351648332</c:v>
                </c:pt>
                <c:pt idx="7">
                  <c:v>94.313296703296729</c:v>
                </c:pt>
                <c:pt idx="8">
                  <c:v>92.78505494505491</c:v>
                </c:pt>
                <c:pt idx="9">
                  <c:v>96.37516483516481</c:v>
                </c:pt>
                <c:pt idx="10">
                  <c:v>98.796923076923107</c:v>
                </c:pt>
                <c:pt idx="11">
                  <c:v>100.32362637362638</c:v>
                </c:pt>
                <c:pt idx="12">
                  <c:v>105.62021978021981</c:v>
                </c:pt>
              </c:numCache>
            </c:numRef>
          </c:val>
          <c:smooth val="0"/>
          <c:extLst>
            <c:ext xmlns:c16="http://schemas.microsoft.com/office/drawing/2014/chart" uri="{C3380CC4-5D6E-409C-BE32-E72D297353CC}">
              <c16:uniqueId val="{00000005-9750-4D11-9B7B-7CFBAB973AB9}"/>
            </c:ext>
          </c:extLst>
        </c:ser>
        <c:dLbls>
          <c:showLegendKey val="0"/>
          <c:showVal val="0"/>
          <c:showCatName val="0"/>
          <c:showSerName val="0"/>
          <c:showPercent val="0"/>
          <c:showBubbleSize val="0"/>
        </c:dLbls>
        <c:smooth val="0"/>
        <c:axId val="492729408"/>
        <c:axId val="492715680"/>
      </c:lineChart>
      <c:dateAx>
        <c:axId val="492729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715680"/>
        <c:crosses val="autoZero"/>
        <c:auto val="0"/>
        <c:lblOffset val="100"/>
        <c:baseTimeUnit val="days"/>
      </c:dateAx>
      <c:valAx>
        <c:axId val="492715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sz="1000" b="0" i="0" u="none" strike="noStrike" baseline="0">
                    <a:effectLst/>
                  </a:rPr>
                  <a:t>TWA price (</a:t>
                </a:r>
                <a:r>
                  <a:rPr lang="en-NZ"/>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729408"/>
        <c:crosses val="autoZero"/>
        <c:crossBetween val="midCat"/>
        <c:majorUnit val="20"/>
      </c:valAx>
      <c:spPr>
        <a:noFill/>
        <a:ln>
          <a:noFill/>
        </a:ln>
        <a:effectLst/>
      </c:spPr>
    </c:plotArea>
    <c:legend>
      <c:legendPos val="b"/>
      <c:layout>
        <c:manualLayout>
          <c:xMode val="edge"/>
          <c:yMode val="edge"/>
          <c:x val="9.3221443690896008E-2"/>
          <c:y val="0.90851800689878814"/>
          <c:w val="0.8485944708565738"/>
          <c:h val="7.3721017992473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Current</a:t>
            </a:r>
            <a:r>
              <a:rPr lang="en-NZ" baseline="0"/>
              <a:t> ARP</a:t>
            </a:r>
            <a:endParaRPr lang="en-NZ"/>
          </a:p>
        </c:rich>
      </c:tx>
      <c:layout>
        <c:manualLayout>
          <c:xMode val="edge"/>
          <c:yMode val="edge"/>
          <c:x val="0.28709156021445847"/>
          <c:y val="4.56380036303895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64467323209733"/>
          <c:y val="0.1692096690007806"/>
          <c:w val="0.59443277762193936"/>
          <c:h val="0.69185852489220601"/>
        </c:manualLayout>
      </c:layout>
      <c:lineChart>
        <c:grouping val="standard"/>
        <c:varyColors val="0"/>
        <c:ser>
          <c:idx val="2"/>
          <c:order val="0"/>
          <c:tx>
            <c:v>Demonstration path</c:v>
          </c:tx>
          <c:spPr>
            <a:ln w="28575" cap="rnd">
              <a:solidFill>
                <a:schemeClr val="accent3"/>
              </a:solidFill>
              <a:round/>
            </a:ln>
            <a:effectLst/>
          </c:spPr>
          <c:marker>
            <c:symbol val="none"/>
          </c:marker>
          <c:cat>
            <c:numRef>
              <c:extLst>
                <c:ext xmlns:c15="http://schemas.microsoft.com/office/drawing/2012/chart" uri="{02D57815-91ED-43cb-92C2-25804820EDAC}">
                  <c15:fullRef>
                    <c15:sqref>'Other scenarios'!$C$34:$C$47</c15:sqref>
                  </c15:fullRef>
                </c:ext>
              </c:extLst>
              <c:f>'Other scenarios'!$C$35:$C$47</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extLst>
                <c:ext xmlns:c15="http://schemas.microsoft.com/office/drawing/2012/chart" uri="{02D57815-91ED-43cb-92C2-25804820EDAC}">
                  <c15:fullRef>
                    <c15:sqref>'Demonstration path scenarios'!$AY$15:$AY$28</c15:sqref>
                  </c15:fullRef>
                </c:ext>
              </c:extLst>
              <c:f>'Demonstration path scenarios'!$AY$16:$AY$28</c:f>
              <c:numCache>
                <c:formatCode>"$"#,##0.0</c:formatCode>
                <c:ptCount val="13"/>
                <c:pt idx="0">
                  <c:v>95.924065934065936</c:v>
                </c:pt>
                <c:pt idx="1">
                  <c:v>78.942857142857164</c:v>
                </c:pt>
                <c:pt idx="2">
                  <c:v>80.149999999999991</c:v>
                </c:pt>
                <c:pt idx="3">
                  <c:v>84.013846153846131</c:v>
                </c:pt>
                <c:pt idx="4">
                  <c:v>91.310659340659342</c:v>
                </c:pt>
                <c:pt idx="5">
                  <c:v>87.063186813186832</c:v>
                </c:pt>
                <c:pt idx="6">
                  <c:v>84.941868131868134</c:v>
                </c:pt>
                <c:pt idx="7">
                  <c:v>88.267252747252755</c:v>
                </c:pt>
                <c:pt idx="8">
                  <c:v>95.043296703296704</c:v>
                </c:pt>
                <c:pt idx="9">
                  <c:v>93.682637362637351</c:v>
                </c:pt>
                <c:pt idx="10">
                  <c:v>101.12758241758239</c:v>
                </c:pt>
                <c:pt idx="11">
                  <c:v>102.7027472527472</c:v>
                </c:pt>
                <c:pt idx="12">
                  <c:v>96.587252747252734</c:v>
                </c:pt>
              </c:numCache>
            </c:numRef>
          </c:val>
          <c:smooth val="0"/>
          <c:extLst xmlns:c15="http://schemas.microsoft.com/office/drawing/2012/chart">
            <c:ext xmlns:c16="http://schemas.microsoft.com/office/drawing/2014/chart" uri="{C3380CC4-5D6E-409C-BE32-E72D297353CC}">
              <c16:uniqueId val="{00000002-3F04-4BA5-B54F-B7C497CE980C}"/>
            </c:ext>
          </c:extLst>
        </c:ser>
        <c:ser>
          <c:idx val="4"/>
          <c:order val="1"/>
          <c:tx>
            <c:v>Current policy Reference</c:v>
          </c:tx>
          <c:spPr>
            <a:ln w="28575" cap="rnd">
              <a:solidFill>
                <a:schemeClr val="accent5"/>
              </a:solidFill>
              <a:round/>
            </a:ln>
            <a:effectLst/>
          </c:spPr>
          <c:marker>
            <c:symbol val="none"/>
          </c:marker>
          <c:cat>
            <c:numRef>
              <c:extLst>
                <c:ext xmlns:c15="http://schemas.microsoft.com/office/drawing/2012/chart" uri="{02D57815-91ED-43cb-92C2-25804820EDAC}">
                  <c15:fullRef>
                    <c15:sqref>'Other scenarios'!$C$34:$C$47</c15:sqref>
                  </c15:fullRef>
                </c:ext>
              </c:extLst>
              <c:f>'Other scenarios'!$C$35:$C$47</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extLst>
                <c:ext xmlns:c15="http://schemas.microsoft.com/office/drawing/2012/chart" uri="{02D57815-91ED-43cb-92C2-25804820EDAC}">
                  <c15:fullRef>
                    <c15:sqref>'Other scenarios'!$AY$34:$AY$47</c15:sqref>
                  </c15:fullRef>
                </c:ext>
              </c:extLst>
              <c:f>'Other scenarios'!$AY$35:$AY$47</c:f>
              <c:numCache>
                <c:formatCode>"$"#,##0.0</c:formatCode>
                <c:ptCount val="13"/>
                <c:pt idx="0">
                  <c:v>96.689450549450569</c:v>
                </c:pt>
                <c:pt idx="1">
                  <c:v>77.988791208791199</c:v>
                </c:pt>
                <c:pt idx="2">
                  <c:v>78.923406593406582</c:v>
                </c:pt>
                <c:pt idx="3">
                  <c:v>85.374615384615424</c:v>
                </c:pt>
                <c:pt idx="4">
                  <c:v>93.894505494505509</c:v>
                </c:pt>
                <c:pt idx="5">
                  <c:v>89.821538461538452</c:v>
                </c:pt>
                <c:pt idx="6">
                  <c:v>84.294615384615383</c:v>
                </c:pt>
                <c:pt idx="7">
                  <c:v>84.432747252747234</c:v>
                </c:pt>
                <c:pt idx="8">
                  <c:v>87.91065934065935</c:v>
                </c:pt>
                <c:pt idx="9">
                  <c:v>89.60021978021976</c:v>
                </c:pt>
                <c:pt idx="10">
                  <c:v>91.115714285714276</c:v>
                </c:pt>
                <c:pt idx="11">
                  <c:v>92.490329670329615</c:v>
                </c:pt>
                <c:pt idx="12">
                  <c:v>93.518351648351668</c:v>
                </c:pt>
              </c:numCache>
            </c:numRef>
          </c:val>
          <c:smooth val="0"/>
          <c:extLst xmlns:c15="http://schemas.microsoft.com/office/drawing/2012/chart">
            <c:ext xmlns:c16="http://schemas.microsoft.com/office/drawing/2014/chart" uri="{C3380CC4-5D6E-409C-BE32-E72D297353CC}">
              <c16:uniqueId val="{00000005-3F04-4BA5-B54F-B7C497CE980C}"/>
            </c:ext>
          </c:extLst>
        </c:ser>
        <c:dLbls>
          <c:showLegendKey val="0"/>
          <c:showVal val="0"/>
          <c:showCatName val="0"/>
          <c:showSerName val="0"/>
          <c:showPercent val="0"/>
          <c:showBubbleSize val="0"/>
        </c:dLbls>
        <c:smooth val="0"/>
        <c:axId val="492729408"/>
        <c:axId val="492715680"/>
        <c:extLst/>
      </c:lineChart>
      <c:dateAx>
        <c:axId val="492729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715680"/>
        <c:crosses val="autoZero"/>
        <c:auto val="0"/>
        <c:lblOffset val="100"/>
        <c:baseTimeUnit val="days"/>
      </c:dateAx>
      <c:valAx>
        <c:axId val="492715680"/>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TWA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729408"/>
        <c:crosses val="autoZero"/>
        <c:crossBetween val="midCat"/>
      </c:valAx>
      <c:spPr>
        <a:noFill/>
        <a:ln>
          <a:noFill/>
        </a:ln>
        <a:effectLst/>
      </c:spPr>
    </c:plotArea>
    <c:legend>
      <c:legendPos val="r"/>
      <c:layout>
        <c:manualLayout>
          <c:xMode val="edge"/>
          <c:yMode val="edge"/>
          <c:x val="0.76190000000000002"/>
          <c:y val="0.16491710946035962"/>
          <c:w val="0.21870909090909088"/>
          <c:h val="0.765283801994824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Fixed price path</a:t>
            </a:r>
          </a:p>
        </c:rich>
      </c:tx>
      <c:layout>
        <c:manualLayout>
          <c:xMode val="edge"/>
          <c:yMode val="edge"/>
          <c:x val="0.26828436668202776"/>
          <c:y val="4.55980301508397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68830148143203"/>
          <c:y val="0.16913250842982161"/>
          <c:w val="0.5900650693175864"/>
          <c:h val="0.69199903915652594"/>
        </c:manualLayout>
      </c:layout>
      <c:lineChart>
        <c:grouping val="standard"/>
        <c:varyColors val="0"/>
        <c:ser>
          <c:idx val="2"/>
          <c:order val="2"/>
          <c:tx>
            <c:v>Demonstration path (update)</c:v>
          </c:tx>
          <c:spPr>
            <a:ln w="28575" cap="rnd">
              <a:solidFill>
                <a:schemeClr val="accent3"/>
              </a:solidFill>
              <a:round/>
            </a:ln>
            <a:effectLst/>
          </c:spPr>
          <c:marker>
            <c:symbol val="none"/>
          </c:marker>
          <c:cat>
            <c:numRef>
              <c:extLst>
                <c:ext xmlns:c15="http://schemas.microsoft.com/office/drawing/2012/chart" uri="{02D57815-91ED-43cb-92C2-25804820EDAC}">
                  <c15:fullRef>
                    <c15:sqref>'Other scenarios'!$C$15:$C$28</c15:sqref>
                  </c15:fullRef>
                </c:ext>
              </c:extLst>
              <c:f>'Other scenarios'!$C$16:$C$28</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extLst>
                <c:ext xmlns:c15="http://schemas.microsoft.com/office/drawing/2012/chart" uri="{02D57815-91ED-43cb-92C2-25804820EDAC}">
                  <c15:fullRef>
                    <c15:sqref>'Demonstration path scenarios'!$AY$34:$AY$47</c15:sqref>
                  </c15:fullRef>
                </c:ext>
              </c:extLst>
              <c:f>'Demonstration path scenarios'!$AY$35:$AY$47</c:f>
              <c:numCache>
                <c:formatCode>"$"#,##0.0</c:formatCode>
                <c:ptCount val="13"/>
                <c:pt idx="0">
                  <c:v>110.42934065934061</c:v>
                </c:pt>
                <c:pt idx="1">
                  <c:v>88.432417582417585</c:v>
                </c:pt>
                <c:pt idx="2">
                  <c:v>86.019120879120891</c:v>
                </c:pt>
                <c:pt idx="3">
                  <c:v>87.137142857142862</c:v>
                </c:pt>
                <c:pt idx="4">
                  <c:v>92.113736263736271</c:v>
                </c:pt>
                <c:pt idx="5">
                  <c:v>88.885274725274755</c:v>
                </c:pt>
                <c:pt idx="6">
                  <c:v>88.496813186813199</c:v>
                </c:pt>
                <c:pt idx="7">
                  <c:v>91.105384615384622</c:v>
                </c:pt>
                <c:pt idx="8">
                  <c:v>95.946153846153834</c:v>
                </c:pt>
                <c:pt idx="9">
                  <c:v>94.515274725274736</c:v>
                </c:pt>
                <c:pt idx="10">
                  <c:v>99.777362637362614</c:v>
                </c:pt>
                <c:pt idx="11">
                  <c:v>104.69263736263737</c:v>
                </c:pt>
                <c:pt idx="12">
                  <c:v>99.285934065934072</c:v>
                </c:pt>
              </c:numCache>
            </c:numRef>
          </c:val>
          <c:smooth val="0"/>
          <c:extLst xmlns:c15="http://schemas.microsoft.com/office/drawing/2012/chart">
            <c:ext xmlns:c16="http://schemas.microsoft.com/office/drawing/2014/chart" uri="{C3380CC4-5D6E-409C-BE32-E72D297353CC}">
              <c16:uniqueId val="{00000002-3F04-4BA5-B54F-B7C497CE980C}"/>
            </c:ext>
          </c:extLst>
        </c:ser>
        <c:ser>
          <c:idx val="4"/>
          <c:order val="4"/>
          <c:tx>
            <c:v>Current policy reference (update)</c:v>
          </c:tx>
          <c:spPr>
            <a:ln w="28575" cap="rnd">
              <a:solidFill>
                <a:schemeClr val="accent5"/>
              </a:solidFill>
              <a:round/>
            </a:ln>
            <a:effectLst/>
          </c:spPr>
          <c:marker>
            <c:symbol val="none"/>
          </c:marker>
          <c:cat>
            <c:numRef>
              <c:extLst>
                <c:ext xmlns:c15="http://schemas.microsoft.com/office/drawing/2012/chart" uri="{02D57815-91ED-43cb-92C2-25804820EDAC}">
                  <c15:fullRef>
                    <c15:sqref>'Other scenarios'!$C$15:$C$28</c15:sqref>
                  </c15:fullRef>
                </c:ext>
              </c:extLst>
              <c:f>'Other scenarios'!$C$16:$C$28</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extLst>
                <c:ext xmlns:c15="http://schemas.microsoft.com/office/drawing/2012/chart" uri="{02D57815-91ED-43cb-92C2-25804820EDAC}">
                  <c15:fullRef>
                    <c15:sqref>'Other scenarios'!$AY$15:$AY$28</c15:sqref>
                  </c15:fullRef>
                </c:ext>
              </c:extLst>
              <c:f>'Other scenarios'!$AY$16:$AY$28</c:f>
              <c:numCache>
                <c:formatCode>"$"#,##0.0</c:formatCode>
                <c:ptCount val="13"/>
                <c:pt idx="0">
                  <c:v>111.37329670329672</c:v>
                </c:pt>
                <c:pt idx="1">
                  <c:v>90.486923076923091</c:v>
                </c:pt>
                <c:pt idx="2">
                  <c:v>86.672527472527449</c:v>
                </c:pt>
                <c:pt idx="3">
                  <c:v>86.174175824175833</c:v>
                </c:pt>
                <c:pt idx="4">
                  <c:v>88.950989010988991</c:v>
                </c:pt>
                <c:pt idx="5">
                  <c:v>88.741868131868131</c:v>
                </c:pt>
                <c:pt idx="6">
                  <c:v>85.654175824175852</c:v>
                </c:pt>
                <c:pt idx="7">
                  <c:v>85.625054945054956</c:v>
                </c:pt>
                <c:pt idx="8">
                  <c:v>86.71967032967035</c:v>
                </c:pt>
                <c:pt idx="9">
                  <c:v>89.603626373626383</c:v>
                </c:pt>
                <c:pt idx="10">
                  <c:v>90.915274725274699</c:v>
                </c:pt>
                <c:pt idx="11">
                  <c:v>94.136703296703317</c:v>
                </c:pt>
                <c:pt idx="12">
                  <c:v>96.509670329670314</c:v>
                </c:pt>
              </c:numCache>
            </c:numRef>
          </c:val>
          <c:smooth val="0"/>
          <c:extLst xmlns:c15="http://schemas.microsoft.com/office/drawing/2012/chart">
            <c:ext xmlns:c16="http://schemas.microsoft.com/office/drawing/2014/chart" uri="{C3380CC4-5D6E-409C-BE32-E72D297353CC}">
              <c16:uniqueId val="{00000005-3F04-4BA5-B54F-B7C497CE980C}"/>
            </c:ext>
          </c:extLst>
        </c:ser>
        <c:dLbls>
          <c:showLegendKey val="0"/>
          <c:showVal val="0"/>
          <c:showCatName val="0"/>
          <c:showSerName val="0"/>
          <c:showPercent val="0"/>
          <c:showBubbleSize val="0"/>
        </c:dLbls>
        <c:smooth val="0"/>
        <c:axId val="492729408"/>
        <c:axId val="492715680"/>
        <c:extLst>
          <c:ext xmlns:c15="http://schemas.microsoft.com/office/drawing/2012/chart" uri="{02D57815-91ED-43cb-92C2-25804820EDAC}">
            <c15:filteredLineSeries>
              <c15:ser>
                <c:idx val="0"/>
                <c:order val="0"/>
                <c:tx>
                  <c:strRef>
                    <c:extLst>
                      <c:ext uri="{02D57815-91ED-43cb-92C2-25804820EDAC}">
                        <c15:formulaRef>
                          <c15:sqref>'Demonstration path scenarios'!$A$49</c15:sqref>
                        </c15:formulaRef>
                      </c:ext>
                    </c:extLst>
                    <c:strCache>
                      <c:ptCount val="1"/>
                      <c:pt idx="0">
                        <c:v>Emissions price: Current CCR</c:v>
                      </c:pt>
                    </c:strCache>
                  </c:strRef>
                </c:tx>
                <c:spPr>
                  <a:ln w="28575" cap="rnd">
                    <a:solidFill>
                      <a:schemeClr val="accent1"/>
                    </a:solidFill>
                    <a:round/>
                  </a:ln>
                  <a:effectLst/>
                </c:spPr>
                <c:marker>
                  <c:symbol val="none"/>
                </c:marker>
                <c:cat>
                  <c:numRef>
                    <c:extLst>
                      <c:ext uri="{02D57815-91ED-43cb-92C2-25804820EDAC}">
                        <c15:fullRef>
                          <c15:sqref>'Other scenarios'!$C$15:$C$28</c15:sqref>
                        </c15:fullRef>
                        <c15:formulaRef>
                          <c15:sqref>'Other scenarios'!$C$16:$C$28</c15:sqref>
                        </c15:formulaRef>
                      </c:ext>
                    </c:extLst>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extLst>
                      <c:ext uri="{02D57815-91ED-43cb-92C2-25804820EDAC}">
                        <c15:fullRef>
                          <c15:sqref>'Demonstration path scenarios'!$AY$53:$AY$66</c15:sqref>
                        </c15:fullRef>
                        <c15:formulaRef>
                          <c15:sqref>'Demonstration path scenarios'!$AY$54:$AY$66</c15:sqref>
                        </c15:formulaRef>
                      </c:ext>
                    </c:extLst>
                    <c:numCache>
                      <c:formatCode>"$"#,##0.0</c:formatCode>
                      <c:ptCount val="13"/>
                      <c:pt idx="0">
                        <c:v>113.31956043956042</c:v>
                      </c:pt>
                      <c:pt idx="1">
                        <c:v>98.587472527472542</c:v>
                      </c:pt>
                      <c:pt idx="2">
                        <c:v>101.29285714285712</c:v>
                      </c:pt>
                      <c:pt idx="3">
                        <c:v>103.34252747252749</c:v>
                      </c:pt>
                      <c:pt idx="4">
                        <c:v>95.052747252747224</c:v>
                      </c:pt>
                      <c:pt idx="5">
                        <c:v>97.264175824175751</c:v>
                      </c:pt>
                      <c:pt idx="6">
                        <c:v>97.580769230769235</c:v>
                      </c:pt>
                      <c:pt idx="7">
                        <c:v>97.835604395604449</c:v>
                      </c:pt>
                      <c:pt idx="8">
                        <c:v>101.31703296703296</c:v>
                      </c:pt>
                      <c:pt idx="9">
                        <c:v>104.45868131868134</c:v>
                      </c:pt>
                      <c:pt idx="10">
                        <c:v>107.02967032967034</c:v>
                      </c:pt>
                      <c:pt idx="11">
                        <c:v>111.03263736263736</c:v>
                      </c:pt>
                      <c:pt idx="12">
                        <c:v>110.42659340659338</c:v>
                      </c:pt>
                    </c:numCache>
                  </c:numRef>
                </c:val>
                <c:smooth val="0"/>
                <c:extLst>
                  <c:ext xmlns:c16="http://schemas.microsoft.com/office/drawing/2014/chart" uri="{C3380CC4-5D6E-409C-BE32-E72D297353CC}">
                    <c16:uniqueId val="{00000000-3F04-4BA5-B54F-B7C497CE980C}"/>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'Demonstration path scenarios'!$C$12</c15:sqref>
                        </c15:formulaRef>
                      </c:ext>
                    </c:extLst>
                    <c:strCache>
                      <c:ptCount val="1"/>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'Other scenarios'!$C$15:$C$28</c15:sqref>
                        </c15:fullRef>
                        <c15:formulaRef>
                          <c15:sqref>'Other scenarios'!$C$16:$C$28</c15:sqref>
                        </c15:formulaRef>
                      </c:ext>
                    </c:extLst>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extLst>
                      <c:ext xmlns:c15="http://schemas.microsoft.com/office/drawing/2012/chart" uri="{02D57815-91ED-43cb-92C2-25804820EDAC}">
                        <c15:fullRef>
                          <c15:sqref>'Demonstration path scenarios'!$AY$15:$AY$28</c15:sqref>
                        </c15:fullRef>
                        <c15:formulaRef>
                          <c15:sqref>'Demonstration path scenarios'!$AY$16:$AY$28</c15:sqref>
                        </c15:formulaRef>
                      </c:ext>
                    </c:extLst>
                    <c:numCache>
                      <c:formatCode>"$"#,##0.0</c:formatCode>
                      <c:ptCount val="13"/>
                      <c:pt idx="0">
                        <c:v>95.924065934065936</c:v>
                      </c:pt>
                      <c:pt idx="1">
                        <c:v>78.942857142857164</c:v>
                      </c:pt>
                      <c:pt idx="2">
                        <c:v>80.149999999999991</c:v>
                      </c:pt>
                      <c:pt idx="3">
                        <c:v>84.013846153846131</c:v>
                      </c:pt>
                      <c:pt idx="4">
                        <c:v>91.310659340659342</c:v>
                      </c:pt>
                      <c:pt idx="5">
                        <c:v>87.063186813186832</c:v>
                      </c:pt>
                      <c:pt idx="6">
                        <c:v>84.941868131868134</c:v>
                      </c:pt>
                      <c:pt idx="7">
                        <c:v>88.267252747252755</c:v>
                      </c:pt>
                      <c:pt idx="8">
                        <c:v>95.043296703296704</c:v>
                      </c:pt>
                      <c:pt idx="9">
                        <c:v>93.682637362637351</c:v>
                      </c:pt>
                      <c:pt idx="10">
                        <c:v>101.12758241758239</c:v>
                      </c:pt>
                      <c:pt idx="11">
                        <c:v>102.7027472527472</c:v>
                      </c:pt>
                      <c:pt idx="12">
                        <c:v>96.587252747252734</c:v>
                      </c:pt>
                    </c:numCache>
                  </c:numRef>
                </c:val>
                <c:smooth val="0"/>
                <c:extLst xmlns:c15="http://schemas.microsoft.com/office/drawing/2012/chart">
                  <c:ext xmlns:c16="http://schemas.microsoft.com/office/drawing/2014/chart" uri="{C3380CC4-5D6E-409C-BE32-E72D297353CC}">
                    <c16:uniqueId val="{00000001-3F04-4BA5-B54F-B7C497CE980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'Demonstration path scenarios'!$C$69</c15:sqref>
                        </c15:formulaRef>
                      </c:ext>
                    </c:extLst>
                    <c:strCache>
                      <c:ptCount val="1"/>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'Other scenarios'!$C$15:$C$28</c15:sqref>
                        </c15:fullRef>
                        <c15:formulaRef>
                          <c15:sqref>'Other scenarios'!$C$16:$C$28</c15:sqref>
                        </c15:formulaRef>
                      </c:ext>
                    </c:extLst>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extLst>
                      <c:ext xmlns:c15="http://schemas.microsoft.com/office/drawing/2012/chart" uri="{02D57815-91ED-43cb-92C2-25804820EDAC}">
                        <c15:fullRef>
                          <c15:sqref>'Demonstration path scenarios'!$AY$72:$AY$85</c15:sqref>
                        </c15:fullRef>
                        <c15:formulaRef>
                          <c15:sqref>'Demonstration path scenarios'!$AY$73:$AY$85</c15:sqref>
                        </c15:formulaRef>
                      </c:ext>
                    </c:extLst>
                    <c:numCache>
                      <c:formatCode>"$"#,##0.0</c:formatCode>
                      <c:ptCount val="13"/>
                      <c:pt idx="0">
                        <c:v>131.89395604395602</c:v>
                      </c:pt>
                      <c:pt idx="1">
                        <c:v>114.90263736263738</c:v>
                      </c:pt>
                      <c:pt idx="2">
                        <c:v>112.59934065934065</c:v>
                      </c:pt>
                      <c:pt idx="3">
                        <c:v>111.03923076923083</c:v>
                      </c:pt>
                      <c:pt idx="4">
                        <c:v>104.59549450549456</c:v>
                      </c:pt>
                      <c:pt idx="5">
                        <c:v>105.09263736263732</c:v>
                      </c:pt>
                      <c:pt idx="6">
                        <c:v>100.68747252747254</c:v>
                      </c:pt>
                      <c:pt idx="7">
                        <c:v>99.240549450549423</c:v>
                      </c:pt>
                      <c:pt idx="8">
                        <c:v>103.14043956043959</c:v>
                      </c:pt>
                      <c:pt idx="9">
                        <c:v>106.12461538461535</c:v>
                      </c:pt>
                      <c:pt idx="10">
                        <c:v>108.73505494505491</c:v>
                      </c:pt>
                      <c:pt idx="11">
                        <c:v>113.17263736263746</c:v>
                      </c:pt>
                      <c:pt idx="12">
                        <c:v>112.74736263736264</c:v>
                      </c:pt>
                    </c:numCache>
                  </c:numRef>
                </c:val>
                <c:smooth val="0"/>
                <c:extLst xmlns:c15="http://schemas.microsoft.com/office/drawing/2012/chart">
                  <c:ext xmlns:c16="http://schemas.microsoft.com/office/drawing/2014/chart" uri="{C3380CC4-5D6E-409C-BE32-E72D297353CC}">
                    <c16:uniqueId val="{00000003-3F04-4BA5-B54F-B7C497CE980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'Other scenarios'!$C$30</c15:sqref>
                        </c15:formulaRef>
                      </c:ext>
                    </c:extLst>
                    <c:strCache>
                      <c:ptCount val="1"/>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'Other scenarios'!$C$15:$C$28</c15:sqref>
                        </c15:fullRef>
                        <c15:formulaRef>
                          <c15:sqref>'Other scenarios'!$C$16:$C$28</c15:sqref>
                        </c15:formulaRef>
                      </c:ext>
                    </c:extLst>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extLst>
                      <c:ext xmlns:c15="http://schemas.microsoft.com/office/drawing/2012/chart" uri="{02D57815-91ED-43cb-92C2-25804820EDAC}">
                        <c15:fullRef>
                          <c15:sqref>'Other scenarios'!$AY$34:$AY$47</c15:sqref>
                        </c15:fullRef>
                        <c15:formulaRef>
                          <c15:sqref>'Other scenarios'!$AY$35:$AY$47</c15:sqref>
                        </c15:formulaRef>
                      </c:ext>
                    </c:extLst>
                    <c:numCache>
                      <c:formatCode>"$"#,##0.0</c:formatCode>
                      <c:ptCount val="13"/>
                      <c:pt idx="0">
                        <c:v>96.689450549450569</c:v>
                      </c:pt>
                      <c:pt idx="1">
                        <c:v>77.988791208791199</c:v>
                      </c:pt>
                      <c:pt idx="2">
                        <c:v>78.923406593406582</c:v>
                      </c:pt>
                      <c:pt idx="3">
                        <c:v>85.374615384615424</c:v>
                      </c:pt>
                      <c:pt idx="4">
                        <c:v>93.894505494505509</c:v>
                      </c:pt>
                      <c:pt idx="5">
                        <c:v>89.821538461538452</c:v>
                      </c:pt>
                      <c:pt idx="6">
                        <c:v>84.294615384615383</c:v>
                      </c:pt>
                      <c:pt idx="7">
                        <c:v>84.432747252747234</c:v>
                      </c:pt>
                      <c:pt idx="8">
                        <c:v>87.91065934065935</c:v>
                      </c:pt>
                      <c:pt idx="9">
                        <c:v>89.60021978021976</c:v>
                      </c:pt>
                      <c:pt idx="10">
                        <c:v>91.115714285714276</c:v>
                      </c:pt>
                      <c:pt idx="11">
                        <c:v>92.490329670329615</c:v>
                      </c:pt>
                      <c:pt idx="12">
                        <c:v>93.518351648351668</c:v>
                      </c:pt>
                    </c:numCache>
                  </c:numRef>
                </c:val>
                <c:smooth val="0"/>
                <c:extLst xmlns:c15="http://schemas.microsoft.com/office/drawing/2012/chart">
                  <c:ext xmlns:c16="http://schemas.microsoft.com/office/drawing/2014/chart" uri="{C3380CC4-5D6E-409C-BE32-E72D297353CC}">
                    <c16:uniqueId val="{00000006-3F04-4BA5-B54F-B7C497CE980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'Other scenarios'!$C$49</c15:sqref>
                        </c15:formulaRef>
                      </c:ext>
                    </c:extLst>
                    <c:strCache>
                      <c:ptCount val="1"/>
                    </c:strCache>
                  </c:strRef>
                </c:tx>
                <c:spPr>
                  <a:ln w="28575" cap="rnd">
                    <a:solidFill>
                      <a:schemeClr val="accent1">
                        <a:lumMod val="60000"/>
                      </a:schemeClr>
                    </a:solidFill>
                    <a:round/>
                  </a:ln>
                  <a:effectLst/>
                </c:spPr>
                <c:marker>
                  <c:symbol val="none"/>
                </c:marker>
                <c:cat>
                  <c:numRef>
                    <c:extLst>
                      <c:ext xmlns:c15="http://schemas.microsoft.com/office/drawing/2012/chart" uri="{02D57815-91ED-43cb-92C2-25804820EDAC}">
                        <c15:fullRef>
                          <c15:sqref>'Other scenarios'!$C$15:$C$28</c15:sqref>
                        </c15:fullRef>
                        <c15:formulaRef>
                          <c15:sqref>'Other scenarios'!$C$16:$C$28</c15:sqref>
                        </c15:formulaRef>
                      </c:ext>
                    </c:extLst>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extLst>
                      <c:ext xmlns:c15="http://schemas.microsoft.com/office/drawing/2012/chart" uri="{02D57815-91ED-43cb-92C2-25804820EDAC}">
                        <c15:fullRef>
                          <c15:sqref>'Other scenarios'!$AY$53:$AY$66</c15:sqref>
                        </c15:fullRef>
                        <c15:formulaRef>
                          <c15:sqref>'Other scenarios'!$AY$54:$AY$66</c15:sqref>
                        </c15:formulaRef>
                      </c:ext>
                    </c:extLst>
                    <c:numCache>
                      <c:formatCode>"$"#,##0.0</c:formatCode>
                      <c:ptCount val="13"/>
                      <c:pt idx="0">
                        <c:v>109.74835164835162</c:v>
                      </c:pt>
                      <c:pt idx="1">
                        <c:v>82.740219780219803</c:v>
                      </c:pt>
                      <c:pt idx="2">
                        <c:v>28.470109890109889</c:v>
                      </c:pt>
                      <c:pt idx="3">
                        <c:v>38.737802197802196</c:v>
                      </c:pt>
                      <c:pt idx="4">
                        <c:v>62.560219780219782</c:v>
                      </c:pt>
                      <c:pt idx="5">
                        <c:v>80.626263736263709</c:v>
                      </c:pt>
                      <c:pt idx="6">
                        <c:v>92.871648351648332</c:v>
                      </c:pt>
                      <c:pt idx="7">
                        <c:v>94.313296703296729</c:v>
                      </c:pt>
                      <c:pt idx="8">
                        <c:v>92.78505494505491</c:v>
                      </c:pt>
                      <c:pt idx="9">
                        <c:v>96.37516483516481</c:v>
                      </c:pt>
                      <c:pt idx="10">
                        <c:v>98.796923076923107</c:v>
                      </c:pt>
                      <c:pt idx="11">
                        <c:v>100.32362637362638</c:v>
                      </c:pt>
                      <c:pt idx="12">
                        <c:v>105.62021978021981</c:v>
                      </c:pt>
                    </c:numCache>
                  </c:numRef>
                </c:val>
                <c:smooth val="0"/>
                <c:extLst xmlns:c15="http://schemas.microsoft.com/office/drawing/2012/chart">
                  <c:ext xmlns:c16="http://schemas.microsoft.com/office/drawing/2014/chart" uri="{C3380CC4-5D6E-409C-BE32-E72D297353CC}">
                    <c16:uniqueId val="{00000007-3F04-4BA5-B54F-B7C497CE980C}"/>
                  </c:ext>
                </c:extLst>
              </c15:ser>
            </c15:filteredLineSeries>
          </c:ext>
        </c:extLst>
      </c:lineChart>
      <c:dateAx>
        <c:axId val="492729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715680"/>
        <c:crosses val="autoZero"/>
        <c:auto val="0"/>
        <c:lblOffset val="100"/>
        <c:baseTimeUnit val="days"/>
      </c:dateAx>
      <c:valAx>
        <c:axId val="492715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TWA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729408"/>
        <c:crosses val="autoZero"/>
        <c:crossBetween val="midCat"/>
      </c:valAx>
      <c:spPr>
        <a:noFill/>
        <a:ln>
          <a:noFill/>
        </a:ln>
        <a:effectLst/>
      </c:spPr>
    </c:plotArea>
    <c:legend>
      <c:legendPos val="r"/>
      <c:layout>
        <c:manualLayout>
          <c:xMode val="edge"/>
          <c:yMode val="edge"/>
          <c:x val="0.73176153391316656"/>
          <c:y val="0.14209592676126362"/>
          <c:w val="0.22509033572038631"/>
          <c:h val="0.765283801994824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Relationship</a:t>
            </a:r>
            <a:r>
              <a:rPr lang="en-NZ" baseline="0"/>
              <a:t> between e</a:t>
            </a:r>
            <a:r>
              <a:rPr lang="en-NZ"/>
              <a:t>mission price and electricity price </a:t>
            </a:r>
            <a:r>
              <a:rPr lang="en-NZ" baseline="0"/>
              <a:t>in 2023</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141319444444445"/>
          <c:y val="0.23483151233849084"/>
          <c:w val="0.77364999999999984"/>
          <c:h val="0.58762198189359949"/>
        </c:manualLayout>
      </c:layout>
      <c:scatterChart>
        <c:scatterStyle val="lineMarker"/>
        <c:varyColors val="0"/>
        <c:ser>
          <c:idx val="2"/>
          <c:order val="2"/>
          <c:tx>
            <c:strRef>
              <c:f>'Sensitivity factor analysis'!$A$10</c:f>
              <c:strCache>
                <c:ptCount val="1"/>
                <c:pt idx="0">
                  <c:v>2023</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2.7592824074074075E-2"/>
                  <c:y val="0.2253820885452448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'Sensitivity factor analysis'!$B$10:$E$10</c:f>
              <c:numCache>
                <c:formatCode>_-"$"* #,##0.0_-;\-"$"* #,##0.0_-;_-"$"* "-"??_-;_-@_-</c:formatCode>
                <c:ptCount val="4"/>
                <c:pt idx="0">
                  <c:v>31.5</c:v>
                </c:pt>
                <c:pt idx="1">
                  <c:v>70</c:v>
                </c:pt>
                <c:pt idx="2">
                  <c:v>77</c:v>
                </c:pt>
                <c:pt idx="3">
                  <c:v>127</c:v>
                </c:pt>
              </c:numCache>
            </c:numRef>
          </c:xVal>
          <c:yVal>
            <c:numRef>
              <c:f>'Sensitivity factor analysis'!$G$10:$J$10</c:f>
              <c:numCache>
                <c:formatCode>"$"#,##0.0</c:formatCode>
                <c:ptCount val="4"/>
                <c:pt idx="0">
                  <c:v>95.924065934065936</c:v>
                </c:pt>
                <c:pt idx="1">
                  <c:v>110.42934065934061</c:v>
                </c:pt>
                <c:pt idx="2">
                  <c:v>113.31956043956042</c:v>
                </c:pt>
                <c:pt idx="3">
                  <c:v>131.89395604395602</c:v>
                </c:pt>
              </c:numCache>
            </c:numRef>
          </c:yVal>
          <c:smooth val="0"/>
          <c:extLst>
            <c:ext xmlns:c16="http://schemas.microsoft.com/office/drawing/2014/chart" uri="{C3380CC4-5D6E-409C-BE32-E72D297353CC}">
              <c16:uniqueId val="{00000003-82BC-4CAC-80EE-E95A6E072110}"/>
            </c:ext>
          </c:extLst>
        </c:ser>
        <c:dLbls>
          <c:showLegendKey val="0"/>
          <c:showVal val="0"/>
          <c:showCatName val="0"/>
          <c:showSerName val="0"/>
          <c:showPercent val="0"/>
          <c:showBubbleSize val="0"/>
        </c:dLbls>
        <c:axId val="2047645360"/>
        <c:axId val="2047637456"/>
        <c:extLst>
          <c:ext xmlns:c15="http://schemas.microsoft.com/office/drawing/2012/chart" uri="{02D57815-91ED-43cb-92C2-25804820EDAC}">
            <c15:filteredScatterSeries>
              <c15:ser>
                <c:idx val="0"/>
                <c:order val="0"/>
                <c:tx>
                  <c:strRef>
                    <c:extLst>
                      <c:ext uri="{02D57815-91ED-43cb-92C2-25804820EDAC}">
                        <c15:formulaRef>
                          <c15:sqref>'Sensitivity factor analysis'!$A$12</c15:sqref>
                        </c15:formulaRef>
                      </c:ext>
                    </c:extLst>
                    <c:strCache>
                      <c:ptCount val="1"/>
                      <c:pt idx="0">
                        <c:v>2025</c:v>
                      </c:pt>
                    </c:strCache>
                  </c:strRef>
                </c:tx>
                <c:spPr>
                  <a:ln w="25400" cap="rnd">
                    <a:noFill/>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'Sensitivity factor analysis'!$B$12:$E$12</c15:sqref>
                        </c15:formulaRef>
                      </c:ext>
                    </c:extLst>
                    <c:numCache>
                      <c:formatCode>_-"$"* #,##0.0_-;\-"$"* #,##0.0_-;_-"$"* "-"??_-;_-@_-</c:formatCode>
                      <c:ptCount val="4"/>
                      <c:pt idx="0">
                        <c:v>34.728750000000005</c:v>
                      </c:pt>
                      <c:pt idx="1">
                        <c:v>70</c:v>
                      </c:pt>
                      <c:pt idx="2">
                        <c:v>93.170000000000016</c:v>
                      </c:pt>
                      <c:pt idx="3">
                        <c:v>143.17000000000002</c:v>
                      </c:pt>
                    </c:numCache>
                  </c:numRef>
                </c:xVal>
                <c:yVal>
                  <c:numRef>
                    <c:extLst>
                      <c:ext uri="{02D57815-91ED-43cb-92C2-25804820EDAC}">
                        <c15:formulaRef>
                          <c15:sqref>'Sensitivity factor analysis'!$G$12:$J$12</c15:sqref>
                        </c15:formulaRef>
                      </c:ext>
                    </c:extLst>
                    <c:numCache>
                      <c:formatCode>"$"#,##0.0</c:formatCode>
                      <c:ptCount val="4"/>
                      <c:pt idx="0">
                        <c:v>80.149999999999991</c:v>
                      </c:pt>
                      <c:pt idx="1">
                        <c:v>86.019120879120891</c:v>
                      </c:pt>
                      <c:pt idx="2">
                        <c:v>101.29285714285712</c:v>
                      </c:pt>
                      <c:pt idx="3">
                        <c:v>112.59934065934065</c:v>
                      </c:pt>
                    </c:numCache>
                  </c:numRef>
                </c:yVal>
                <c:smooth val="0"/>
                <c:extLst>
                  <c:ext xmlns:c16="http://schemas.microsoft.com/office/drawing/2014/chart" uri="{C3380CC4-5D6E-409C-BE32-E72D297353CC}">
                    <c16:uniqueId val="{00000000-82BC-4CAC-80EE-E95A6E072110}"/>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'Sensitivity factor analysis'!$A$11</c15:sqref>
                        </c15:formulaRef>
                      </c:ext>
                    </c:extLst>
                    <c:strCache>
                      <c:ptCount val="1"/>
                      <c:pt idx="0">
                        <c:v>2024</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extLst xmlns:c15="http://schemas.microsoft.com/office/drawing/2012/chart">
                      <c:ext xmlns:c15="http://schemas.microsoft.com/office/drawing/2012/chart" uri="{02D57815-91ED-43cb-92C2-25804820EDAC}">
                        <c15:formulaRef>
                          <c15:sqref>'Sensitivity factor analysis'!$B$11:$E$11</c15:sqref>
                        </c15:formulaRef>
                      </c:ext>
                    </c:extLst>
                    <c:numCache>
                      <c:formatCode>_-"$"* #,##0.0_-;\-"$"* #,##0.0_-;_-"$"* "-"??_-;_-@_-</c:formatCode>
                      <c:ptCount val="4"/>
                      <c:pt idx="0">
                        <c:v>33.075000000000003</c:v>
                      </c:pt>
                      <c:pt idx="1">
                        <c:v>70</c:v>
                      </c:pt>
                      <c:pt idx="2">
                        <c:v>84.7</c:v>
                      </c:pt>
                      <c:pt idx="3">
                        <c:v>134.69999999999999</c:v>
                      </c:pt>
                    </c:numCache>
                  </c:numRef>
                </c:xVal>
                <c:yVal>
                  <c:numRef>
                    <c:extLst xmlns:c15="http://schemas.microsoft.com/office/drawing/2012/chart">
                      <c:ext xmlns:c15="http://schemas.microsoft.com/office/drawing/2012/chart" uri="{02D57815-91ED-43cb-92C2-25804820EDAC}">
                        <c15:formulaRef>
                          <c15:sqref>'Sensitivity factor analysis'!$G$11:$J$11</c15:sqref>
                        </c15:formulaRef>
                      </c:ext>
                    </c:extLst>
                    <c:numCache>
                      <c:formatCode>"$"#,##0.0</c:formatCode>
                      <c:ptCount val="4"/>
                      <c:pt idx="0">
                        <c:v>78.942857142857164</c:v>
                      </c:pt>
                      <c:pt idx="1">
                        <c:v>88.432417582417585</c:v>
                      </c:pt>
                      <c:pt idx="2">
                        <c:v>98.587472527472542</c:v>
                      </c:pt>
                      <c:pt idx="3">
                        <c:v>114.90263736263738</c:v>
                      </c:pt>
                    </c:numCache>
                  </c:numRef>
                </c:yVal>
                <c:smooth val="0"/>
                <c:extLst xmlns:c15="http://schemas.microsoft.com/office/drawing/2012/chart">
                  <c:ext xmlns:c16="http://schemas.microsoft.com/office/drawing/2014/chart" uri="{C3380CC4-5D6E-409C-BE32-E72D297353CC}">
                    <c16:uniqueId val="{00000002-82BC-4CAC-80EE-E95A6E07211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'Sensitivity factor analysis'!$A$13</c15:sqref>
                        </c15:formulaRef>
                      </c:ext>
                    </c:extLst>
                    <c:strCache>
                      <c:ptCount val="1"/>
                      <c:pt idx="0">
                        <c:v>2026</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0"/>
                </c:trendline>
                <c:xVal>
                  <c:numRef>
                    <c:extLst xmlns:c15="http://schemas.microsoft.com/office/drawing/2012/chart">
                      <c:ext xmlns:c15="http://schemas.microsoft.com/office/drawing/2012/chart" uri="{02D57815-91ED-43cb-92C2-25804820EDAC}">
                        <c15:formulaRef>
                          <c15:sqref>'Sensitivity factor analysis'!$B$13:$E$13</c15:sqref>
                        </c15:formulaRef>
                      </c:ext>
                    </c:extLst>
                    <c:numCache>
                      <c:formatCode>_-"$"* #,##0.0_-;\-"$"* #,##0.0_-;_-"$"* "-"??_-;_-@_-</c:formatCode>
                      <c:ptCount val="4"/>
                      <c:pt idx="0">
                        <c:v>36.465187500000006</c:v>
                      </c:pt>
                      <c:pt idx="1">
                        <c:v>70</c:v>
                      </c:pt>
                      <c:pt idx="2">
                        <c:v>102.48700000000002</c:v>
                      </c:pt>
                      <c:pt idx="3">
                        <c:v>152.48700000000002</c:v>
                      </c:pt>
                    </c:numCache>
                  </c:numRef>
                </c:xVal>
                <c:yVal>
                  <c:numRef>
                    <c:extLst xmlns:c15="http://schemas.microsoft.com/office/drawing/2012/chart">
                      <c:ext xmlns:c15="http://schemas.microsoft.com/office/drawing/2012/chart" uri="{02D57815-91ED-43cb-92C2-25804820EDAC}">
                        <c15:formulaRef>
                          <c15:sqref>'Sensitivity factor analysis'!$G$13:$J$13</c15:sqref>
                        </c15:formulaRef>
                      </c:ext>
                    </c:extLst>
                    <c:numCache>
                      <c:formatCode>"$"#,##0.0</c:formatCode>
                      <c:ptCount val="4"/>
                      <c:pt idx="0">
                        <c:v>84.013846153846131</c:v>
                      </c:pt>
                      <c:pt idx="1">
                        <c:v>87.137142857142862</c:v>
                      </c:pt>
                      <c:pt idx="2">
                        <c:v>103.34252747252749</c:v>
                      </c:pt>
                      <c:pt idx="3">
                        <c:v>111.03923076923083</c:v>
                      </c:pt>
                    </c:numCache>
                  </c:numRef>
                </c:yVal>
                <c:smooth val="0"/>
                <c:extLst xmlns:c15="http://schemas.microsoft.com/office/drawing/2012/chart">
                  <c:ext xmlns:c16="http://schemas.microsoft.com/office/drawing/2014/chart" uri="{C3380CC4-5D6E-409C-BE32-E72D297353CC}">
                    <c16:uniqueId val="{00000004-82BC-4CAC-80EE-E95A6E072110}"/>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'Sensitivity factor analysis'!$A$14</c15:sqref>
                        </c15:formulaRef>
                      </c:ext>
                    </c:extLst>
                    <c:strCache>
                      <c:ptCount val="1"/>
                      <c:pt idx="0">
                        <c:v>2027</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1"/>
                  <c:trendlineLbl>
                    <c:layout>
                      <c:manualLayout>
                        <c:x val="-0.14337410077383836"/>
                        <c:y val="0.3369191931090600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'Sensitivity factor analysis'!$B$14:$E$14</c15:sqref>
                        </c15:formulaRef>
                      </c:ext>
                    </c:extLst>
                    <c:numCache>
                      <c:formatCode>_-"$"* #,##0.0_-;\-"$"* #,##0.0_-;_-"$"* "-"??_-;_-@_-</c:formatCode>
                      <c:ptCount val="4"/>
                      <c:pt idx="0">
                        <c:v>38.288446875000005</c:v>
                      </c:pt>
                      <c:pt idx="1">
                        <c:v>70</c:v>
                      </c:pt>
                      <c:pt idx="2">
                        <c:v>112.73570000000004</c:v>
                      </c:pt>
                      <c:pt idx="3">
                        <c:v>162.73570000000004</c:v>
                      </c:pt>
                    </c:numCache>
                  </c:numRef>
                </c:xVal>
                <c:yVal>
                  <c:numRef>
                    <c:extLst xmlns:c15="http://schemas.microsoft.com/office/drawing/2012/chart">
                      <c:ext xmlns:c15="http://schemas.microsoft.com/office/drawing/2012/chart" uri="{02D57815-91ED-43cb-92C2-25804820EDAC}">
                        <c15:formulaRef>
                          <c15:sqref>'Sensitivity factor analysis'!$G$14:$J$14</c15:sqref>
                        </c15:formulaRef>
                      </c:ext>
                    </c:extLst>
                    <c:numCache>
                      <c:formatCode>"$"#,##0.0</c:formatCode>
                      <c:ptCount val="4"/>
                      <c:pt idx="0">
                        <c:v>91.310659340659342</c:v>
                      </c:pt>
                      <c:pt idx="1">
                        <c:v>92.113736263736271</c:v>
                      </c:pt>
                      <c:pt idx="2">
                        <c:v>95.052747252747224</c:v>
                      </c:pt>
                      <c:pt idx="3">
                        <c:v>104.59549450549456</c:v>
                      </c:pt>
                    </c:numCache>
                  </c:numRef>
                </c:yVal>
                <c:smooth val="0"/>
                <c:extLst xmlns:c15="http://schemas.microsoft.com/office/drawing/2012/chart">
                  <c:ext xmlns:c16="http://schemas.microsoft.com/office/drawing/2014/chart" uri="{C3380CC4-5D6E-409C-BE32-E72D297353CC}">
                    <c16:uniqueId val="{00000003-1802-4AF6-ACC8-538CBA2C1BBE}"/>
                  </c:ext>
                </c:extLst>
              </c15:ser>
            </c15:filteredScatterSeries>
          </c:ext>
        </c:extLst>
      </c:scatterChart>
      <c:valAx>
        <c:axId val="20476453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emissions price (</a:t>
                </a:r>
                <a:r>
                  <a:rPr lang="en-NZ" sz="1000" b="0" i="0" u="none" strike="noStrike" baseline="0">
                    <a:effectLst/>
                  </a:rPr>
                  <a:t>$/tCO</a:t>
                </a:r>
                <a:r>
                  <a:rPr lang="en-NZ" sz="1000" b="0" i="0" u="none" strike="noStrike" baseline="-25000">
                    <a:effectLst/>
                  </a:rPr>
                  <a:t>2</a:t>
                </a:r>
                <a:r>
                  <a:rPr lang="en-NZ" sz="1000" b="0" i="0" u="none" strike="noStrike" baseline="0">
                    <a:effectLst/>
                  </a:rPr>
                  <a:t>e</a:t>
                </a:r>
                <a:r>
                  <a:rPr lang="en-NZ"/>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637456"/>
        <c:crosses val="autoZero"/>
        <c:crossBetween val="midCat"/>
      </c:valAx>
      <c:valAx>
        <c:axId val="2047637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TWA price</a:t>
                </a:r>
                <a:r>
                  <a:rPr lang="en-NZ" baseline="0"/>
                  <a:t>  ($/MWh)</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6453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Emissions price sensitivity</a:t>
            </a:r>
            <a:r>
              <a:rPr lang="en-NZ" baseline="0"/>
              <a:t> </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21226851851853"/>
          <c:y val="0.13150996729473671"/>
          <c:w val="0.82112902782320107"/>
          <c:h val="0.73097429740011932"/>
        </c:manualLayout>
      </c:layout>
      <c:lineChart>
        <c:grouping val="standard"/>
        <c:varyColors val="0"/>
        <c:ser>
          <c:idx val="1"/>
          <c:order val="0"/>
          <c:spPr>
            <a:ln w="28575" cap="rnd">
              <a:solidFill>
                <a:schemeClr val="accent2"/>
              </a:solidFill>
              <a:round/>
            </a:ln>
            <a:effectLst/>
          </c:spPr>
          <c:marker>
            <c:symbol val="none"/>
          </c:marker>
          <c:cat>
            <c:numRef>
              <c:f>'Sensitivity factor analysis'!$A$10:$A$22</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'Sensitivity factor analysis'!$L$10:$L$22</c:f>
              <c:numCache>
                <c:formatCode>0.00</c:formatCode>
                <c:ptCount val="13"/>
                <c:pt idx="0">
                  <c:v>0.37667701517382762</c:v>
                </c:pt>
                <c:pt idx="1">
                  <c:v>0.36205088872721963</c:v>
                </c:pt>
                <c:pt idx="2">
                  <c:v>0.31542431024645556</c:v>
                </c:pt>
                <c:pt idx="3">
                  <c:v>0.25250102754723103</c:v>
                </c:pt>
                <c:pt idx="4">
                  <c:v>0.10633328363109949</c:v>
                </c:pt>
                <c:pt idx="5">
                  <c:v>0.1391502930663073</c:v>
                </c:pt>
                <c:pt idx="6">
                  <c:v>0.1127221022817845</c:v>
                </c:pt>
                <c:pt idx="7">
                  <c:v>7.2045562238641142E-2</c:v>
                </c:pt>
                <c:pt idx="8">
                  <c:v>5.3767232671153242E-2</c:v>
                </c:pt>
                <c:pt idx="9">
                  <c:v>8.4919402545924449E-2</c:v>
                </c:pt>
                <c:pt idx="10">
                  <c:v>5.4972078580185137E-2</c:v>
                </c:pt>
                <c:pt idx="11">
                  <c:v>6.2722553225570715E-2</c:v>
                </c:pt>
                <c:pt idx="12">
                  <c:v>9.7644652262166606E-2</c:v>
                </c:pt>
              </c:numCache>
            </c:numRef>
          </c:val>
          <c:smooth val="0"/>
          <c:extLst>
            <c:ext xmlns:c16="http://schemas.microsoft.com/office/drawing/2014/chart" uri="{C3380CC4-5D6E-409C-BE32-E72D297353CC}">
              <c16:uniqueId val="{00000001-D662-4D86-9A5C-5980D0C619AC}"/>
            </c:ext>
          </c:extLst>
        </c:ser>
        <c:ser>
          <c:idx val="0"/>
          <c:order val="1"/>
          <c:tx>
            <c:v>regulatory period average</c:v>
          </c:tx>
          <c:spPr>
            <a:ln w="19050" cap="rnd">
              <a:solidFill>
                <a:schemeClr val="tx1"/>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D662-4D86-9A5C-5980D0C619AC}"/>
                </c:ext>
              </c:extLst>
            </c:dLbl>
            <c:dLbl>
              <c:idx val="1"/>
              <c:delete val="1"/>
              <c:extLst>
                <c:ext xmlns:c15="http://schemas.microsoft.com/office/drawing/2012/chart" uri="{CE6537A1-D6FC-4f65-9D91-7224C49458BB}"/>
                <c:ext xmlns:c16="http://schemas.microsoft.com/office/drawing/2014/chart" uri="{C3380CC4-5D6E-409C-BE32-E72D297353CC}">
                  <c16:uniqueId val="{00000007-D662-4D86-9A5C-5980D0C619AC}"/>
                </c:ext>
              </c:extLst>
            </c:dLbl>
            <c:dLbl>
              <c:idx val="2"/>
              <c:delete val="1"/>
              <c:extLst>
                <c:ext xmlns:c15="http://schemas.microsoft.com/office/drawing/2012/chart" uri="{CE6537A1-D6FC-4f65-9D91-7224C49458BB}"/>
                <c:ext xmlns:c16="http://schemas.microsoft.com/office/drawing/2014/chart" uri="{C3380CC4-5D6E-409C-BE32-E72D297353CC}">
                  <c16:uniqueId val="{00000008-D662-4D86-9A5C-5980D0C619AC}"/>
                </c:ext>
              </c:extLst>
            </c:dLbl>
            <c:dLbl>
              <c:idx val="3"/>
              <c:layout>
                <c:manualLayout>
                  <c:x val="3.2594459885148926E-2"/>
                  <c:y val="-3.467957318180617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DAA9F998-3EE6-48FC-8811-7AD394389324}" type="SERIESNAME">
                      <a:rPr lang="en-US"/>
                      <a:pPr>
                        <a:defRPr/>
                      </a:pPr>
                      <a:t>[SERIES NAME]</a:t>
                    </a:fld>
                    <a:r>
                      <a:rPr lang="en-US"/>
                      <a:t> </a:t>
                    </a:r>
                    <a:r>
                      <a:rPr lang="en-US" baseline="0"/>
                      <a:t>= </a:t>
                    </a:r>
                    <a:fld id="{D2F81597-BF65-4CB7-B413-B6F31A054232}" type="VALUE">
                      <a:rPr lang="en-US" baseline="0"/>
                      <a:pPr>
                        <a:defRPr/>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eparator>=</c:separator>
              <c:extLst>
                <c:ext xmlns:c15="http://schemas.microsoft.com/office/drawing/2012/chart" uri="{CE6537A1-D6FC-4f65-9D91-7224C49458BB}">
                  <c15:layout>
                    <c:manualLayout>
                      <c:w val="0.22430401786559168"/>
                      <c:h val="0.16333038374717831"/>
                    </c:manualLayout>
                  </c15:layout>
                  <c15:dlblFieldTable/>
                  <c15:showDataLabelsRange val="0"/>
                </c:ext>
                <c:ext xmlns:c16="http://schemas.microsoft.com/office/drawing/2014/chart" uri="{C3380CC4-5D6E-409C-BE32-E72D297353CC}">
                  <c16:uniqueId val="{00000005-D662-4D86-9A5C-5980D0C619AC}"/>
                </c:ext>
              </c:extLst>
            </c:dLbl>
            <c:dLbl>
              <c:idx val="4"/>
              <c:delete val="1"/>
              <c:extLst>
                <c:ext xmlns:c15="http://schemas.microsoft.com/office/drawing/2012/chart" uri="{CE6537A1-D6FC-4f65-9D91-7224C49458BB}"/>
                <c:ext xmlns:c16="http://schemas.microsoft.com/office/drawing/2014/chart" uri="{C3380CC4-5D6E-409C-BE32-E72D297353CC}">
                  <c16:uniqueId val="{00000009-D662-4D86-9A5C-5980D0C619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'Sensitivity factor analysis'!$N$10:$N$22</c:f>
              <c:numCache>
                <c:formatCode>0.00</c:formatCode>
                <c:ptCount val="13"/>
                <c:pt idx="0">
                  <c:v>0.28259730506516667</c:v>
                </c:pt>
                <c:pt idx="1">
                  <c:v>0.28259730506516667</c:v>
                </c:pt>
                <c:pt idx="2">
                  <c:v>0.28259730506516667</c:v>
                </c:pt>
                <c:pt idx="3">
                  <c:v>0.28259730506516667</c:v>
                </c:pt>
                <c:pt idx="4">
                  <c:v>0.28259730506516667</c:v>
                </c:pt>
              </c:numCache>
            </c:numRef>
          </c:val>
          <c:smooth val="0"/>
          <c:extLst>
            <c:ext xmlns:c16="http://schemas.microsoft.com/office/drawing/2014/chart" uri="{C3380CC4-5D6E-409C-BE32-E72D297353CC}">
              <c16:uniqueId val="{00000004-D662-4D86-9A5C-5980D0C619AC}"/>
            </c:ext>
          </c:extLst>
        </c:ser>
        <c:ser>
          <c:idx val="2"/>
          <c:order val="2"/>
          <c:tx>
            <c:v>long-term average</c:v>
          </c:tx>
          <c:spPr>
            <a:ln w="19050" cap="rnd">
              <a:solidFill>
                <a:schemeClr val="bg1">
                  <a:lumMod val="50000"/>
                </a:schemeClr>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D8A8-4C19-B544-1C19D840F9D1}"/>
                </c:ext>
              </c:extLst>
            </c:dLbl>
            <c:dLbl>
              <c:idx val="1"/>
              <c:delete val="1"/>
              <c:extLst>
                <c:ext xmlns:c15="http://schemas.microsoft.com/office/drawing/2012/chart" uri="{CE6537A1-D6FC-4f65-9D91-7224C49458BB}"/>
                <c:ext xmlns:c16="http://schemas.microsoft.com/office/drawing/2014/chart" uri="{C3380CC4-5D6E-409C-BE32-E72D297353CC}">
                  <c16:uniqueId val="{0000000B-D8A8-4C19-B544-1C19D840F9D1}"/>
                </c:ext>
              </c:extLst>
            </c:dLbl>
            <c:dLbl>
              <c:idx val="2"/>
              <c:delete val="1"/>
              <c:extLst>
                <c:ext xmlns:c15="http://schemas.microsoft.com/office/drawing/2012/chart" uri="{CE6537A1-D6FC-4f65-9D91-7224C49458BB}"/>
                <c:ext xmlns:c16="http://schemas.microsoft.com/office/drawing/2014/chart" uri="{C3380CC4-5D6E-409C-BE32-E72D297353CC}">
                  <c16:uniqueId val="{0000000C-D8A8-4C19-B544-1C19D840F9D1}"/>
                </c:ext>
              </c:extLst>
            </c:dLbl>
            <c:dLbl>
              <c:idx val="3"/>
              <c:delete val="1"/>
              <c:extLst>
                <c:ext xmlns:c15="http://schemas.microsoft.com/office/drawing/2012/chart" uri="{CE6537A1-D6FC-4f65-9D91-7224C49458BB}"/>
                <c:ext xmlns:c16="http://schemas.microsoft.com/office/drawing/2014/chart" uri="{C3380CC4-5D6E-409C-BE32-E72D297353CC}">
                  <c16:uniqueId val="{0000000D-D8A8-4C19-B544-1C19D840F9D1}"/>
                </c:ext>
              </c:extLst>
            </c:dLbl>
            <c:dLbl>
              <c:idx val="4"/>
              <c:delete val="1"/>
              <c:extLst>
                <c:ext xmlns:c15="http://schemas.microsoft.com/office/drawing/2012/chart" uri="{CE6537A1-D6FC-4f65-9D91-7224C49458BB}"/>
                <c:ext xmlns:c16="http://schemas.microsoft.com/office/drawing/2014/chart" uri="{C3380CC4-5D6E-409C-BE32-E72D297353CC}">
                  <c16:uniqueId val="{0000000E-D8A8-4C19-B544-1C19D840F9D1}"/>
                </c:ext>
              </c:extLst>
            </c:dLbl>
            <c:dLbl>
              <c:idx val="5"/>
              <c:layout>
                <c:manualLayout>
                  <c:x val="7.0102891172555623E-2"/>
                  <c:y val="-5.733634311512415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long-term average</a:t>
                    </a:r>
                    <a:r>
                      <a:rPr lang="en-US" baseline="0"/>
                      <a:t> = </a:t>
                    </a:r>
                    <a:fld id="{63D70263-3472-463B-9A9A-F66E0900F70C}" type="VALUE">
                      <a:rPr lang="en-US"/>
                      <a:pPr>
                        <a:defRPr/>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0873493514440544"/>
                      <c:h val="0.12377787810383747"/>
                    </c:manualLayout>
                  </c15:layout>
                  <c15:dlblFieldTable/>
                  <c15:showDataLabelsRange val="0"/>
                </c:ext>
                <c:ext xmlns:c16="http://schemas.microsoft.com/office/drawing/2014/chart" uri="{C3380CC4-5D6E-409C-BE32-E72D297353CC}">
                  <c16:uniqueId val="{00000003-D8A8-4C19-B544-1C19D840F9D1}"/>
                </c:ext>
              </c:extLst>
            </c:dLbl>
            <c:dLbl>
              <c:idx val="6"/>
              <c:delete val="1"/>
              <c:extLst>
                <c:ext xmlns:c15="http://schemas.microsoft.com/office/drawing/2012/chart" uri="{CE6537A1-D6FC-4f65-9D91-7224C49458BB}"/>
                <c:ext xmlns:c16="http://schemas.microsoft.com/office/drawing/2014/chart" uri="{C3380CC4-5D6E-409C-BE32-E72D297353CC}">
                  <c16:uniqueId val="{00000004-D8A8-4C19-B544-1C19D840F9D1}"/>
                </c:ext>
              </c:extLst>
            </c:dLbl>
            <c:dLbl>
              <c:idx val="7"/>
              <c:delete val="1"/>
              <c:extLst>
                <c:ext xmlns:c15="http://schemas.microsoft.com/office/drawing/2012/chart" uri="{CE6537A1-D6FC-4f65-9D91-7224C49458BB}"/>
                <c:ext xmlns:c16="http://schemas.microsoft.com/office/drawing/2014/chart" uri="{C3380CC4-5D6E-409C-BE32-E72D297353CC}">
                  <c16:uniqueId val="{00000005-D8A8-4C19-B544-1C19D840F9D1}"/>
                </c:ext>
              </c:extLst>
            </c:dLbl>
            <c:dLbl>
              <c:idx val="8"/>
              <c:delete val="1"/>
              <c:extLst>
                <c:ext xmlns:c15="http://schemas.microsoft.com/office/drawing/2012/chart" uri="{CE6537A1-D6FC-4f65-9D91-7224C49458BB}"/>
                <c:ext xmlns:c16="http://schemas.microsoft.com/office/drawing/2014/chart" uri="{C3380CC4-5D6E-409C-BE32-E72D297353CC}">
                  <c16:uniqueId val="{00000006-D8A8-4C19-B544-1C19D840F9D1}"/>
                </c:ext>
              </c:extLst>
            </c:dLbl>
            <c:dLbl>
              <c:idx val="9"/>
              <c:delete val="1"/>
              <c:extLst>
                <c:ext xmlns:c15="http://schemas.microsoft.com/office/drawing/2012/chart" uri="{CE6537A1-D6FC-4f65-9D91-7224C49458BB}"/>
                <c:ext xmlns:c16="http://schemas.microsoft.com/office/drawing/2014/chart" uri="{C3380CC4-5D6E-409C-BE32-E72D297353CC}">
                  <c16:uniqueId val="{00000007-D8A8-4C19-B544-1C19D840F9D1}"/>
                </c:ext>
              </c:extLst>
            </c:dLbl>
            <c:dLbl>
              <c:idx val="10"/>
              <c:delete val="1"/>
              <c:extLst>
                <c:ext xmlns:c15="http://schemas.microsoft.com/office/drawing/2012/chart" uri="{CE6537A1-D6FC-4f65-9D91-7224C49458BB}"/>
                <c:ext xmlns:c16="http://schemas.microsoft.com/office/drawing/2014/chart" uri="{C3380CC4-5D6E-409C-BE32-E72D297353CC}">
                  <c16:uniqueId val="{00000008-D8A8-4C19-B544-1C19D840F9D1}"/>
                </c:ext>
              </c:extLst>
            </c:dLbl>
            <c:dLbl>
              <c:idx val="11"/>
              <c:delete val="1"/>
              <c:extLst>
                <c:ext xmlns:c15="http://schemas.microsoft.com/office/drawing/2012/chart" uri="{CE6537A1-D6FC-4f65-9D91-7224C49458BB}"/>
                <c:ext xmlns:c16="http://schemas.microsoft.com/office/drawing/2014/chart" uri="{C3380CC4-5D6E-409C-BE32-E72D297353CC}">
                  <c16:uniqueId val="{00000009-D8A8-4C19-B544-1C19D840F9D1}"/>
                </c:ext>
              </c:extLst>
            </c:dLbl>
            <c:dLbl>
              <c:idx val="12"/>
              <c:delete val="1"/>
              <c:extLst>
                <c:ext xmlns:c15="http://schemas.microsoft.com/office/drawing/2012/chart" uri="{CE6537A1-D6FC-4f65-9D91-7224C49458BB}"/>
                <c:ext xmlns:c16="http://schemas.microsoft.com/office/drawing/2014/chart" uri="{C3380CC4-5D6E-409C-BE32-E72D297353CC}">
                  <c16:uniqueId val="{0000000F-D8A8-4C19-B544-1C19D840F9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'Sensitivity factor analysis'!$O$10:$O$22</c:f>
              <c:numCache>
                <c:formatCode>0.00</c:formatCode>
                <c:ptCount val="13"/>
                <c:pt idx="0">
                  <c:v>0.16084080016904354</c:v>
                </c:pt>
                <c:pt idx="1">
                  <c:v>0.16084080016904354</c:v>
                </c:pt>
                <c:pt idx="2">
                  <c:v>0.16084080016904354</c:v>
                </c:pt>
                <c:pt idx="3">
                  <c:v>0.16084080016904354</c:v>
                </c:pt>
                <c:pt idx="4">
                  <c:v>0.16084080016904354</c:v>
                </c:pt>
                <c:pt idx="5">
                  <c:v>0.16084080016904354</c:v>
                </c:pt>
                <c:pt idx="6">
                  <c:v>0.16084080016904354</c:v>
                </c:pt>
                <c:pt idx="7">
                  <c:v>0.16084080016904354</c:v>
                </c:pt>
                <c:pt idx="8">
                  <c:v>0.16084080016904354</c:v>
                </c:pt>
                <c:pt idx="9">
                  <c:v>0.16084080016904354</c:v>
                </c:pt>
                <c:pt idx="10">
                  <c:v>0.16084080016904354</c:v>
                </c:pt>
                <c:pt idx="11">
                  <c:v>0.16084080016904354</c:v>
                </c:pt>
                <c:pt idx="12">
                  <c:v>0.16084080016904354</c:v>
                </c:pt>
              </c:numCache>
            </c:numRef>
          </c:val>
          <c:smooth val="0"/>
          <c:extLst>
            <c:ext xmlns:c16="http://schemas.microsoft.com/office/drawing/2014/chart" uri="{C3380CC4-5D6E-409C-BE32-E72D297353CC}">
              <c16:uniqueId val="{00000001-D8A8-4C19-B544-1C19D840F9D1}"/>
            </c:ext>
          </c:extLst>
        </c:ser>
        <c:dLbls>
          <c:showLegendKey val="0"/>
          <c:showVal val="0"/>
          <c:showCatName val="0"/>
          <c:showSerName val="0"/>
          <c:showPercent val="0"/>
          <c:showBubbleSize val="0"/>
        </c:dLbls>
        <c:smooth val="0"/>
        <c:axId val="1622863936"/>
        <c:axId val="1622864352"/>
      </c:lineChart>
      <c:catAx>
        <c:axId val="1622863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2864352"/>
        <c:crosses val="autoZero"/>
        <c:auto val="1"/>
        <c:lblAlgn val="ctr"/>
        <c:lblOffset val="100"/>
        <c:noMultiLvlLbl val="0"/>
      </c:catAx>
      <c:valAx>
        <c:axId val="1622864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sensitivity</a:t>
                </a:r>
                <a:r>
                  <a:rPr lang="en-NZ" baseline="0"/>
                  <a:t> factor (</a:t>
                </a:r>
                <a:r>
                  <a:rPr lang="en-NZ"/>
                  <a:t>$/MWh /</a:t>
                </a:r>
                <a:r>
                  <a:rPr lang="en-NZ" baseline="0"/>
                  <a:t> $/tCO</a:t>
                </a:r>
                <a:r>
                  <a:rPr lang="en-NZ" baseline="-25000"/>
                  <a:t>2</a:t>
                </a:r>
                <a:r>
                  <a:rPr lang="en-NZ" baseline="0"/>
                  <a:t>e)</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28639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'Generation EBITDA'!$B$121:$B$122</c:f>
              <c:strCache>
                <c:ptCount val="2"/>
                <c:pt idx="0">
                  <c:v>Existing</c:v>
                </c:pt>
                <c:pt idx="1">
                  <c:v>renewable</c:v>
                </c:pt>
              </c:strCache>
            </c:strRef>
          </c:tx>
          <c:spPr>
            <a:solidFill>
              <a:srgbClr val="003A5D"/>
            </a:solidFill>
            <a:ln>
              <a:noFill/>
            </a:ln>
            <a:effectLst/>
          </c:spPr>
          <c:invertIfNegative val="0"/>
          <c:cat>
            <c:strRef>
              <c:f>'Generation EBITDA'!$A$114:$A$117</c:f>
              <c:strCache>
                <c:ptCount val="4"/>
                <c:pt idx="0">
                  <c:v>Current ARP</c:v>
                </c:pt>
                <c:pt idx="1">
                  <c:v>Fixed price path</c:v>
                </c:pt>
                <c:pt idx="2">
                  <c:v>Current CCR trigger</c:v>
                </c:pt>
                <c:pt idx="3">
                  <c:v>Higher emissions price path</c:v>
                </c:pt>
              </c:strCache>
            </c:strRef>
          </c:cat>
          <c:val>
            <c:numRef>
              <c:f>'Generation EBITDA'!$B$123:$B$126</c:f>
              <c:numCache>
                <c:formatCode>_-"$"* #,##0_-;\-"$"* #,##0_-;_-"$"* "-"??_-;_-@_-</c:formatCode>
                <c:ptCount val="4"/>
                <c:pt idx="0">
                  <c:v>-1074.3577329357086</c:v>
                </c:pt>
                <c:pt idx="1">
                  <c:v>0</c:v>
                </c:pt>
                <c:pt idx="2">
                  <c:v>1638.845463661939</c:v>
                </c:pt>
                <c:pt idx="3">
                  <c:v>3595.5581232709774</c:v>
                </c:pt>
              </c:numCache>
            </c:numRef>
          </c:val>
          <c:extLst>
            <c:ext xmlns:c16="http://schemas.microsoft.com/office/drawing/2014/chart" uri="{C3380CC4-5D6E-409C-BE32-E72D297353CC}">
              <c16:uniqueId val="{00000000-7237-4667-8615-D43B3BDDA4FB}"/>
            </c:ext>
          </c:extLst>
        </c:ser>
        <c:ser>
          <c:idx val="1"/>
          <c:order val="1"/>
          <c:tx>
            <c:strRef>
              <c:f>'Generation EBITDA'!$C$121:$C$122</c:f>
              <c:strCache>
                <c:ptCount val="2"/>
                <c:pt idx="0">
                  <c:v>Existing</c:v>
                </c:pt>
                <c:pt idx="1">
                  <c:v>thermal</c:v>
                </c:pt>
              </c:strCache>
            </c:strRef>
          </c:tx>
          <c:spPr>
            <a:solidFill>
              <a:srgbClr val="948A54"/>
            </a:solidFill>
            <a:ln>
              <a:noFill/>
            </a:ln>
            <a:effectLst/>
          </c:spPr>
          <c:invertIfNegative val="0"/>
          <c:cat>
            <c:strRef>
              <c:f>'Generation EBITDA'!$A$114:$A$117</c:f>
              <c:strCache>
                <c:ptCount val="4"/>
                <c:pt idx="0">
                  <c:v>Current ARP</c:v>
                </c:pt>
                <c:pt idx="1">
                  <c:v>Fixed price path</c:v>
                </c:pt>
                <c:pt idx="2">
                  <c:v>Current CCR trigger</c:v>
                </c:pt>
                <c:pt idx="3">
                  <c:v>Higher emissions price path</c:v>
                </c:pt>
              </c:strCache>
            </c:strRef>
          </c:cat>
          <c:val>
            <c:numRef>
              <c:f>'Generation EBITDA'!$C$123:$C$126</c:f>
              <c:numCache>
                <c:formatCode>_-"$"* #,##0_-;\-"$"* #,##0_-;_-"$"* "-"??_-;_-@_-</c:formatCode>
                <c:ptCount val="4"/>
                <c:pt idx="0">
                  <c:v>122.91383817340616</c:v>
                </c:pt>
                <c:pt idx="1">
                  <c:v>0</c:v>
                </c:pt>
                <c:pt idx="2">
                  <c:v>56.607070042803286</c:v>
                </c:pt>
                <c:pt idx="3">
                  <c:v>77.087166964437785</c:v>
                </c:pt>
              </c:numCache>
            </c:numRef>
          </c:val>
          <c:extLst>
            <c:ext xmlns:c16="http://schemas.microsoft.com/office/drawing/2014/chart" uri="{C3380CC4-5D6E-409C-BE32-E72D297353CC}">
              <c16:uniqueId val="{00000001-7237-4667-8615-D43B3BDDA4FB}"/>
            </c:ext>
          </c:extLst>
        </c:ser>
        <c:ser>
          <c:idx val="2"/>
          <c:order val="2"/>
          <c:tx>
            <c:strRef>
              <c:f>'Generation EBITDA'!$D$121:$D$122</c:f>
              <c:strCache>
                <c:ptCount val="2"/>
                <c:pt idx="0">
                  <c:v>New</c:v>
                </c:pt>
                <c:pt idx="1">
                  <c:v>renewable</c:v>
                </c:pt>
              </c:strCache>
            </c:strRef>
          </c:tx>
          <c:spPr>
            <a:solidFill>
              <a:srgbClr val="A6C0CB"/>
            </a:solidFill>
            <a:ln>
              <a:noFill/>
            </a:ln>
            <a:effectLst/>
          </c:spPr>
          <c:invertIfNegative val="0"/>
          <c:cat>
            <c:strRef>
              <c:f>'Generation EBITDA'!$A$114:$A$117</c:f>
              <c:strCache>
                <c:ptCount val="4"/>
                <c:pt idx="0">
                  <c:v>Current ARP</c:v>
                </c:pt>
                <c:pt idx="1">
                  <c:v>Fixed price path</c:v>
                </c:pt>
                <c:pt idx="2">
                  <c:v>Current CCR trigger</c:v>
                </c:pt>
                <c:pt idx="3">
                  <c:v>Higher emissions price path</c:v>
                </c:pt>
              </c:strCache>
            </c:strRef>
          </c:cat>
          <c:val>
            <c:numRef>
              <c:f>'Generation EBITDA'!$D$123:$D$126</c:f>
              <c:numCache>
                <c:formatCode>_-"$"* #,##0_-;\-"$"* #,##0_-;_-"$"* "-"??_-;_-@_-</c:formatCode>
                <c:ptCount val="4"/>
                <c:pt idx="0">
                  <c:v>-138.88220713210524</c:v>
                </c:pt>
                <c:pt idx="1">
                  <c:v>0</c:v>
                </c:pt>
                <c:pt idx="2">
                  <c:v>42.223163554419784</c:v>
                </c:pt>
                <c:pt idx="3">
                  <c:v>329.73369561013226</c:v>
                </c:pt>
              </c:numCache>
            </c:numRef>
          </c:val>
          <c:extLst>
            <c:ext xmlns:c16="http://schemas.microsoft.com/office/drawing/2014/chart" uri="{C3380CC4-5D6E-409C-BE32-E72D297353CC}">
              <c16:uniqueId val="{00000002-7237-4667-8615-D43B3BDDA4FB}"/>
            </c:ext>
          </c:extLst>
        </c:ser>
        <c:dLbls>
          <c:showLegendKey val="0"/>
          <c:showVal val="0"/>
          <c:showCatName val="0"/>
          <c:showSerName val="0"/>
          <c:showPercent val="0"/>
          <c:showBubbleSize val="0"/>
        </c:dLbls>
        <c:gapWidth val="219"/>
        <c:axId val="76266159"/>
        <c:axId val="76266991"/>
      </c:barChart>
      <c:lineChart>
        <c:grouping val="standard"/>
        <c:varyColors val="0"/>
        <c:ser>
          <c:idx val="3"/>
          <c:order val="3"/>
          <c:tx>
            <c:strRef>
              <c:f>'Generation EBITDA'!$E$122</c:f>
              <c:strCache>
                <c:ptCount val="1"/>
                <c:pt idx="0">
                  <c:v>Average emissions price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'Generation EBITDA'!$E$123:$E$126</c:f>
              <c:numCache>
                <c:formatCode>_("$"* #,##0.00_);_("$"* \(#,##0.00\);_("$"* "-"??_);_(@_)</c:formatCode>
                <c:ptCount val="4"/>
                <c:pt idx="0">
                  <c:v>34.811476875000004</c:v>
                </c:pt>
                <c:pt idx="1">
                  <c:v>70</c:v>
                </c:pt>
                <c:pt idx="2">
                  <c:v>94.018540000000002</c:v>
                </c:pt>
                <c:pt idx="3">
                  <c:v>144.01854</c:v>
                </c:pt>
              </c:numCache>
            </c:numRef>
          </c:val>
          <c:smooth val="0"/>
          <c:extLst>
            <c:ext xmlns:c16="http://schemas.microsoft.com/office/drawing/2014/chart" uri="{C3380CC4-5D6E-409C-BE32-E72D297353CC}">
              <c16:uniqueId val="{00000003-7237-4667-8615-D43B3BDDA4FB}"/>
            </c:ext>
          </c:extLst>
        </c:ser>
        <c:dLbls>
          <c:showLegendKey val="0"/>
          <c:showVal val="0"/>
          <c:showCatName val="0"/>
          <c:showSerName val="0"/>
          <c:showPercent val="0"/>
          <c:showBubbleSize val="0"/>
        </c:dLbls>
        <c:marker val="1"/>
        <c:smooth val="0"/>
        <c:axId val="838605152"/>
        <c:axId val="838605568"/>
      </c:lineChart>
      <c:catAx>
        <c:axId val="7626615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Scenario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66991"/>
        <c:crosses val="autoZero"/>
        <c:auto val="1"/>
        <c:lblAlgn val="ctr"/>
        <c:lblOffset val="1000"/>
        <c:noMultiLvlLbl val="0"/>
      </c:catAx>
      <c:valAx>
        <c:axId val="7626699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Aggregated EBITDA difference</a:t>
                </a:r>
                <a:r>
                  <a:rPr lang="en-NZ" baseline="0"/>
                  <a:t> (</a:t>
                </a:r>
                <a:r>
                  <a:rPr lang="en-NZ"/>
                  <a:t>$m, real, 2022)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quot;$&quot;* #,##0_-;_-&quot;$&quot;*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66159"/>
        <c:crosses val="autoZero"/>
        <c:crossBetween val="between"/>
      </c:valAx>
      <c:valAx>
        <c:axId val="83860556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Average emissions price ($/tCO</a:t>
                </a:r>
                <a:r>
                  <a:rPr lang="en-NZ" baseline="-25000"/>
                  <a:t>2</a:t>
                </a:r>
                <a:r>
                  <a:rPr lang="en-NZ"/>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605152"/>
        <c:crosses val="max"/>
        <c:crossBetween val="between"/>
      </c:valAx>
      <c:catAx>
        <c:axId val="838605152"/>
        <c:scaling>
          <c:orientation val="minMax"/>
        </c:scaling>
        <c:delete val="1"/>
        <c:axPos val="b"/>
        <c:majorTickMark val="out"/>
        <c:minorTickMark val="none"/>
        <c:tickLblPos val="nextTo"/>
        <c:crossAx val="8386055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2540</xdr:colOff>
      <xdr:row>0</xdr:row>
      <xdr:rowOff>15240</xdr:rowOff>
    </xdr:from>
    <xdr:to>
      <xdr:col>2</xdr:col>
      <xdr:colOff>1181615</xdr:colOff>
      <xdr:row>7</xdr:row>
      <xdr:rowOff>174189</xdr:rowOff>
    </xdr:to>
    <xdr:pic>
      <xdr:nvPicPr>
        <xdr:cNvPr id="2" name="Picture 1">
          <a:extLst>
            <a:ext uri="{FF2B5EF4-FFF2-40B4-BE49-F238E27FC236}">
              <a16:creationId xmlns:a16="http://schemas.microsoft.com/office/drawing/2014/main" id="{6EA8CE4B-8455-42A1-9457-12CFC5719141}"/>
            </a:ext>
          </a:extLst>
        </xdr:cNvPr>
        <xdr:cNvPicPr>
          <a:picLocks noChangeAspect="1"/>
        </xdr:cNvPicPr>
      </xdr:nvPicPr>
      <xdr:blipFill>
        <a:blip xmlns:r="http://schemas.openxmlformats.org/officeDocument/2006/relationships" r:embed="rId1"/>
        <a:stretch>
          <a:fillRect/>
        </a:stretch>
      </xdr:blipFill>
      <xdr:spPr>
        <a:xfrm>
          <a:off x="574040" y="12065"/>
          <a:ext cx="2997603" cy="1457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249741</xdr:colOff>
      <xdr:row>9</xdr:row>
      <xdr:rowOff>17856</xdr:rowOff>
    </xdr:from>
    <xdr:to>
      <xdr:col>10</xdr:col>
      <xdr:colOff>17929</xdr:colOff>
      <xdr:row>24</xdr:row>
      <xdr:rowOff>66564</xdr:rowOff>
    </xdr:to>
    <xdr:graphicFrame macro="">
      <xdr:nvGraphicFramePr>
        <xdr:cNvPr id="3" name="Chart 2">
          <a:extLst>
            <a:ext uri="{FF2B5EF4-FFF2-40B4-BE49-F238E27FC236}">
              <a16:creationId xmlns:a16="http://schemas.microsoft.com/office/drawing/2014/main" id="{FBA4BFDE-3886-4E81-918D-753519154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199752</xdr:colOff>
      <xdr:row>9</xdr:row>
      <xdr:rowOff>121441</xdr:rowOff>
    </xdr:from>
    <xdr:to>
      <xdr:col>12</xdr:col>
      <xdr:colOff>248742</xdr:colOff>
      <xdr:row>22</xdr:row>
      <xdr:rowOff>31322</xdr:rowOff>
    </xdr:to>
    <xdr:graphicFrame macro="">
      <xdr:nvGraphicFramePr>
        <xdr:cNvPr id="3" name="Chart 2">
          <a:extLst>
            <a:ext uri="{FF2B5EF4-FFF2-40B4-BE49-F238E27FC236}">
              <a16:creationId xmlns:a16="http://schemas.microsoft.com/office/drawing/2014/main" id="{90F7B7C6-7397-49E5-B367-A59610DFD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237623</xdr:colOff>
      <xdr:row>12</xdr:row>
      <xdr:rowOff>150510</xdr:rowOff>
    </xdr:from>
    <xdr:to>
      <xdr:col>10</xdr:col>
      <xdr:colOff>638175</xdr:colOff>
      <xdr:row>25</xdr:row>
      <xdr:rowOff>6334</xdr:rowOff>
    </xdr:to>
    <xdr:graphicFrame macro="">
      <xdr:nvGraphicFramePr>
        <xdr:cNvPr id="6" name="Chart 1">
          <a:extLst>
            <a:ext uri="{FF2B5EF4-FFF2-40B4-BE49-F238E27FC236}">
              <a16:creationId xmlns:a16="http://schemas.microsoft.com/office/drawing/2014/main" id="{7B7392DA-7E94-460A-8AB0-B862D8D971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51</xdr:col>
      <xdr:colOff>268379</xdr:colOff>
      <xdr:row>11</xdr:row>
      <xdr:rowOff>119879</xdr:rowOff>
    </xdr:from>
    <xdr:to>
      <xdr:col>58</xdr:col>
      <xdr:colOff>329444</xdr:colOff>
      <xdr:row>28</xdr:row>
      <xdr:rowOff>80760</xdr:rowOff>
    </xdr:to>
    <xdr:graphicFrame macro="">
      <xdr:nvGraphicFramePr>
        <xdr:cNvPr id="19" name="Chart 18">
          <a:extLst>
            <a:ext uri="{FF2B5EF4-FFF2-40B4-BE49-F238E27FC236}">
              <a16:creationId xmlns:a16="http://schemas.microsoft.com/office/drawing/2014/main" id="{BE91FD3C-8C79-428F-ACC1-8BC6ED2BA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52</xdr:col>
      <xdr:colOff>145098</xdr:colOff>
      <xdr:row>49</xdr:row>
      <xdr:rowOff>50533</xdr:rowOff>
    </xdr:from>
    <xdr:to>
      <xdr:col>59</xdr:col>
      <xdr:colOff>197908</xdr:colOff>
      <xdr:row>66</xdr:row>
      <xdr:rowOff>118095</xdr:rowOff>
    </xdr:to>
    <xdr:graphicFrame macro="">
      <xdr:nvGraphicFramePr>
        <xdr:cNvPr id="11" name="Chart 4">
          <a:extLst>
            <a:ext uri="{FF2B5EF4-FFF2-40B4-BE49-F238E27FC236}">
              <a16:creationId xmlns:a16="http://schemas.microsoft.com/office/drawing/2014/main" id="{4CCCC60E-263A-4101-8F15-B030D63E1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495686</xdr:colOff>
      <xdr:row>11</xdr:row>
      <xdr:rowOff>33398</xdr:rowOff>
    </xdr:from>
    <xdr:to>
      <xdr:col>64</xdr:col>
      <xdr:colOff>122618</xdr:colOff>
      <xdr:row>26</xdr:row>
      <xdr:rowOff>69264</xdr:rowOff>
    </xdr:to>
    <xdr:grpSp>
      <xdr:nvGrpSpPr>
        <xdr:cNvPr id="7" name="Group 6">
          <a:extLst>
            <a:ext uri="{FF2B5EF4-FFF2-40B4-BE49-F238E27FC236}">
              <a16:creationId xmlns:a16="http://schemas.microsoft.com/office/drawing/2014/main" id="{D2138C48-1B07-411F-AAF3-5AF3E2C3A1DA}"/>
            </a:ext>
          </a:extLst>
        </xdr:cNvPr>
        <xdr:cNvGrpSpPr/>
      </xdr:nvGrpSpPr>
      <xdr:grpSpPr>
        <a:xfrm>
          <a:off x="40800043" y="2128898"/>
          <a:ext cx="6974789" cy="3913902"/>
          <a:chOff x="8845935" y="10663952"/>
          <a:chExt cx="6940226" cy="2722700"/>
        </a:xfrm>
      </xdr:grpSpPr>
      <xdr:graphicFrame macro="">
        <xdr:nvGraphicFramePr>
          <xdr:cNvPr id="3" name="Chart 2">
            <a:extLst>
              <a:ext uri="{FF2B5EF4-FFF2-40B4-BE49-F238E27FC236}">
                <a16:creationId xmlns:a16="http://schemas.microsoft.com/office/drawing/2014/main" id="{88CA6560-3630-4DDF-B086-FCEB86CD6C39}"/>
              </a:ext>
            </a:extLst>
          </xdr:cNvPr>
          <xdr:cNvGraphicFramePr>
            <a:graphicFrameLocks/>
          </xdr:cNvGraphicFramePr>
        </xdr:nvGraphicFramePr>
        <xdr:xfrm>
          <a:off x="8845935" y="10663952"/>
          <a:ext cx="3958201" cy="270194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a:extLst>
              <a:ext uri="{FF2B5EF4-FFF2-40B4-BE49-F238E27FC236}">
                <a16:creationId xmlns:a16="http://schemas.microsoft.com/office/drawing/2014/main" id="{AB4F8E39-7ACF-4AC5-B207-136EE83B3ADB}"/>
              </a:ext>
            </a:extLst>
          </xdr:cNvPr>
          <xdr:cNvGraphicFramePr>
            <a:graphicFrameLocks/>
          </xdr:cNvGraphicFramePr>
        </xdr:nvGraphicFramePr>
        <xdr:xfrm>
          <a:off x="11833765" y="10665196"/>
          <a:ext cx="3952396" cy="2721456"/>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608926</xdr:colOff>
      <xdr:row>1</xdr:row>
      <xdr:rowOff>28249</xdr:rowOff>
    </xdr:from>
    <xdr:to>
      <xdr:col>21</xdr:col>
      <xdr:colOff>449734</xdr:colOff>
      <xdr:row>32</xdr:row>
      <xdr:rowOff>128191</xdr:rowOff>
    </xdr:to>
    <xdr:grpSp>
      <xdr:nvGrpSpPr>
        <xdr:cNvPr id="4" name="Group 3">
          <a:extLst>
            <a:ext uri="{FF2B5EF4-FFF2-40B4-BE49-F238E27FC236}">
              <a16:creationId xmlns:a16="http://schemas.microsoft.com/office/drawing/2014/main" id="{50FB760A-1593-4962-9FF7-E2904C4860DF}"/>
            </a:ext>
          </a:extLst>
        </xdr:cNvPr>
        <xdr:cNvGrpSpPr/>
      </xdr:nvGrpSpPr>
      <xdr:grpSpPr>
        <a:xfrm>
          <a:off x="14470602" y="218749"/>
          <a:ext cx="4087838" cy="6509707"/>
          <a:chOff x="12311710" y="992754"/>
          <a:chExt cx="4321256" cy="5674696"/>
        </a:xfrm>
      </xdr:grpSpPr>
      <xdr:graphicFrame macro="">
        <xdr:nvGraphicFramePr>
          <xdr:cNvPr id="6" name="Chart 5">
            <a:extLst>
              <a:ext uri="{FF2B5EF4-FFF2-40B4-BE49-F238E27FC236}">
                <a16:creationId xmlns:a16="http://schemas.microsoft.com/office/drawing/2014/main" id="{093A2510-A928-4A5F-80DC-5CA9B6F098E2}"/>
              </a:ext>
            </a:extLst>
          </xdr:cNvPr>
          <xdr:cNvGraphicFramePr/>
        </xdr:nvGraphicFramePr>
        <xdr:xfrm>
          <a:off x="12311710" y="992754"/>
          <a:ext cx="4318737" cy="267760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 name="Chart 1">
            <a:extLst>
              <a:ext uri="{FF2B5EF4-FFF2-40B4-BE49-F238E27FC236}">
                <a16:creationId xmlns:a16="http://schemas.microsoft.com/office/drawing/2014/main" id="{E883C6BE-8B4F-4701-8119-03DA4A21320C}"/>
              </a:ext>
            </a:extLst>
          </xdr:cNvPr>
          <xdr:cNvGraphicFramePr/>
        </xdr:nvGraphicFramePr>
        <xdr:xfrm>
          <a:off x="12312966" y="3637462"/>
          <a:ext cx="4320000" cy="302998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127430</xdr:colOff>
      <xdr:row>109</xdr:row>
      <xdr:rowOff>58899</xdr:rowOff>
    </xdr:from>
    <xdr:to>
      <xdr:col>13</xdr:col>
      <xdr:colOff>187566</xdr:colOff>
      <xdr:row>128</xdr:row>
      <xdr:rowOff>102854</xdr:rowOff>
    </xdr:to>
    <xdr:graphicFrame macro="">
      <xdr:nvGraphicFramePr>
        <xdr:cNvPr id="4" name="Chart 8">
          <a:extLst>
            <a:ext uri="{FF2B5EF4-FFF2-40B4-BE49-F238E27FC236}">
              <a16:creationId xmlns:a16="http://schemas.microsoft.com/office/drawing/2014/main" id="{D71524FA-6867-4237-85A6-5EE1F7F65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1C61-0CDB-4936-89D0-08A89A1C705F}">
  <dimension ref="B2:Q42"/>
  <sheetViews>
    <sheetView tabSelected="1" zoomScale="85" zoomScaleNormal="85" workbookViewId="0">
      <selection activeCell="F9" sqref="F9"/>
    </sheetView>
  </sheetViews>
  <sheetFormatPr defaultColWidth="9.140625" defaultRowHeight="15"/>
  <cols>
    <col min="1" max="1" width="8.140625" style="48" customWidth="1"/>
    <col min="2" max="2" width="26.140625" style="48" customWidth="1"/>
    <col min="3" max="3" width="29" style="48" customWidth="1"/>
    <col min="4" max="4" width="45" style="48" customWidth="1"/>
    <col min="5" max="16384" width="9.140625" style="48"/>
  </cols>
  <sheetData>
    <row r="2" spans="2:17">
      <c r="D2" s="49" t="s">
        <v>0</v>
      </c>
    </row>
    <row r="3" spans="2:17">
      <c r="D3" s="50" t="s">
        <v>1</v>
      </c>
    </row>
    <row r="5" spans="2:17" ht="15" customHeight="1"/>
    <row r="6" spans="2:17" ht="15" customHeight="1"/>
    <row r="7" spans="2:17" ht="15" customHeight="1"/>
    <row r="8" spans="2:17" s="51" customFormat="1" ht="15" customHeight="1"/>
    <row r="9" spans="2:17" ht="15" customHeight="1" thickBot="1"/>
    <row r="10" spans="2:17">
      <c r="B10" s="468" t="s">
        <v>2</v>
      </c>
      <c r="C10" s="469"/>
      <c r="D10" s="470"/>
      <c r="E10" s="52"/>
      <c r="F10" s="52"/>
      <c r="G10" s="52"/>
      <c r="H10" s="52"/>
      <c r="I10" s="52"/>
      <c r="J10" s="52"/>
      <c r="K10" s="52"/>
      <c r="L10" s="52"/>
      <c r="M10" s="52"/>
      <c r="N10" s="52"/>
      <c r="O10" s="52"/>
      <c r="P10" s="52"/>
      <c r="Q10" s="52"/>
    </row>
    <row r="11" spans="2:17" ht="33" customHeight="1">
      <c r="B11" s="471" t="s">
        <v>3</v>
      </c>
      <c r="C11" s="472"/>
      <c r="D11" s="473"/>
      <c r="E11" s="52"/>
      <c r="F11" s="52"/>
      <c r="G11" s="52"/>
      <c r="H11" s="52"/>
      <c r="I11" s="52"/>
      <c r="J11" s="52"/>
      <c r="K11" s="52"/>
      <c r="L11" s="52"/>
      <c r="M11" s="52"/>
      <c r="N11" s="52"/>
      <c r="O11" s="52"/>
      <c r="P11" s="52"/>
      <c r="Q11" s="52"/>
    </row>
    <row r="12" spans="2:17" ht="33" customHeight="1">
      <c r="B12" s="471" t="s">
        <v>4</v>
      </c>
      <c r="C12" s="472"/>
      <c r="D12" s="473"/>
      <c r="E12" s="52"/>
      <c r="F12" s="52"/>
      <c r="G12" s="52"/>
      <c r="H12" s="52"/>
      <c r="I12" s="52"/>
      <c r="J12" s="52"/>
      <c r="K12" s="52"/>
      <c r="L12" s="52"/>
      <c r="M12" s="52"/>
      <c r="N12" s="52"/>
      <c r="O12" s="52"/>
      <c r="P12" s="52"/>
      <c r="Q12" s="52"/>
    </row>
    <row r="13" spans="2:17" ht="33.75" customHeight="1">
      <c r="B13" s="471" t="s">
        <v>5</v>
      </c>
      <c r="C13" s="472"/>
      <c r="D13" s="473"/>
      <c r="E13" s="52"/>
      <c r="F13" s="53"/>
      <c r="G13" s="52"/>
      <c r="H13" s="52"/>
      <c r="I13" s="52"/>
      <c r="J13" s="52"/>
      <c r="K13" s="52"/>
      <c r="L13" s="52"/>
      <c r="M13" s="52"/>
      <c r="N13" s="52"/>
      <c r="O13" s="52"/>
      <c r="P13" s="52"/>
      <c r="Q13" s="52"/>
    </row>
    <row r="14" spans="2:17">
      <c r="B14" s="54"/>
      <c r="C14" s="54"/>
      <c r="D14" s="54"/>
      <c r="E14" s="54"/>
      <c r="F14" s="54"/>
      <c r="G14" s="54"/>
      <c r="H14" s="54"/>
      <c r="I14" s="54"/>
      <c r="J14" s="54"/>
      <c r="K14" s="54"/>
      <c r="L14" s="54"/>
      <c r="M14" s="54"/>
      <c r="N14" s="54"/>
      <c r="O14" s="54"/>
      <c r="P14" s="54"/>
      <c r="Q14" s="54"/>
    </row>
    <row r="15" spans="2:17">
      <c r="B15" s="55" t="s">
        <v>6</v>
      </c>
      <c r="C15" s="54"/>
      <c r="D15" s="54"/>
      <c r="E15" s="54"/>
      <c r="F15" s="54"/>
      <c r="G15" s="54"/>
      <c r="H15" s="54"/>
      <c r="I15" s="54"/>
      <c r="J15" s="54"/>
      <c r="K15" s="54"/>
      <c r="L15" s="54"/>
      <c r="M15" s="54"/>
      <c r="N15" s="54"/>
      <c r="O15" s="54"/>
      <c r="P15" s="54"/>
      <c r="Q15" s="54"/>
    </row>
    <row r="16" spans="2:17">
      <c r="B16" s="56" t="s">
        <v>7</v>
      </c>
      <c r="C16" s="463" t="s">
        <v>8</v>
      </c>
      <c r="D16" s="463"/>
      <c r="E16" s="54"/>
      <c r="F16" s="54"/>
      <c r="G16" s="54"/>
      <c r="H16" s="54"/>
      <c r="I16" s="54"/>
      <c r="J16" s="54"/>
      <c r="K16" s="54"/>
      <c r="L16" s="54"/>
      <c r="M16" s="54"/>
      <c r="N16" s="54"/>
      <c r="O16" s="54"/>
      <c r="P16" s="54"/>
      <c r="Q16" s="54"/>
    </row>
    <row r="17" spans="2:17">
      <c r="B17" s="56" t="s">
        <v>9</v>
      </c>
      <c r="C17" s="463" t="s">
        <v>10</v>
      </c>
      <c r="D17" s="463"/>
      <c r="E17" s="54"/>
      <c r="F17" s="54"/>
      <c r="G17" s="54"/>
      <c r="H17" s="54"/>
      <c r="I17" s="54"/>
      <c r="J17" s="54"/>
      <c r="K17" s="54"/>
      <c r="L17" s="54"/>
      <c r="M17" s="54"/>
      <c r="N17" s="54"/>
      <c r="O17" s="54"/>
      <c r="P17" s="54"/>
      <c r="Q17" s="54"/>
    </row>
    <row r="18" spans="2:17">
      <c r="B18" s="57" t="s">
        <v>11</v>
      </c>
      <c r="C18" s="48" t="s">
        <v>12</v>
      </c>
    </row>
    <row r="19" spans="2:17">
      <c r="B19" s="56" t="s">
        <v>13</v>
      </c>
      <c r="C19" s="48" t="s">
        <v>14</v>
      </c>
    </row>
    <row r="20" spans="2:17">
      <c r="B20" s="56"/>
    </row>
    <row r="21" spans="2:17">
      <c r="B21" s="6" t="s">
        <v>15</v>
      </c>
    </row>
    <row r="22" spans="2:17">
      <c r="B22" s="48" t="s">
        <v>16</v>
      </c>
    </row>
    <row r="23" spans="2:17" ht="15.75" thickBot="1">
      <c r="B23" s="6"/>
      <c r="C23" s="58" t="s">
        <v>17</v>
      </c>
      <c r="D23" s="58" t="s">
        <v>18</v>
      </c>
    </row>
    <row r="24" spans="2:17">
      <c r="B24" s="464" t="s">
        <v>19</v>
      </c>
      <c r="C24" s="466" t="s">
        <v>20</v>
      </c>
      <c r="D24" s="390" t="s">
        <v>21</v>
      </c>
    </row>
    <row r="25" spans="2:17">
      <c r="B25" s="465"/>
      <c r="C25" s="467"/>
      <c r="D25" s="391" t="s">
        <v>22</v>
      </c>
    </row>
    <row r="26" spans="2:17">
      <c r="B26" s="465"/>
      <c r="C26" s="467"/>
      <c r="D26" s="391" t="s">
        <v>23</v>
      </c>
    </row>
    <row r="27" spans="2:17">
      <c r="B27" s="465"/>
      <c r="C27" s="467"/>
      <c r="D27" s="391" t="s">
        <v>24</v>
      </c>
    </row>
    <row r="28" spans="2:17">
      <c r="B28" s="465" t="s">
        <v>25</v>
      </c>
      <c r="C28" s="467" t="s">
        <v>26</v>
      </c>
      <c r="D28" s="391" t="s">
        <v>21</v>
      </c>
    </row>
    <row r="29" spans="2:17">
      <c r="B29" s="465"/>
      <c r="C29" s="467"/>
      <c r="D29" s="391" t="s">
        <v>22</v>
      </c>
    </row>
    <row r="30" spans="2:17" ht="15.75" thickBot="1">
      <c r="B30" s="419" t="s">
        <v>27</v>
      </c>
      <c r="C30" s="420" t="s">
        <v>27</v>
      </c>
      <c r="D30" s="392" t="s">
        <v>23</v>
      </c>
    </row>
    <row r="31" spans="2:17">
      <c r="B31" s="361"/>
      <c r="C31" s="362"/>
      <c r="D31" s="363"/>
    </row>
    <row r="32" spans="2:17">
      <c r="B32" s="364" t="s">
        <v>28</v>
      </c>
      <c r="C32" s="362"/>
      <c r="D32" s="363"/>
    </row>
    <row r="33" spans="2:4">
      <c r="B33" s="367" t="s">
        <v>29</v>
      </c>
      <c r="C33" s="362" t="s">
        <v>30</v>
      </c>
      <c r="D33" s="363"/>
    </row>
    <row r="34" spans="2:4">
      <c r="B34" s="367" t="s">
        <v>19</v>
      </c>
      <c r="C34" s="362" t="s">
        <v>31</v>
      </c>
      <c r="D34" s="363"/>
    </row>
    <row r="35" spans="2:4">
      <c r="B35" s="368" t="s">
        <v>32</v>
      </c>
      <c r="C35" s="362" t="s">
        <v>33</v>
      </c>
    </row>
    <row r="36" spans="2:4">
      <c r="B36" s="369" t="s">
        <v>34</v>
      </c>
      <c r="C36" s="366" t="s">
        <v>35</v>
      </c>
      <c r="D36" s="365"/>
    </row>
    <row r="37" spans="2:4">
      <c r="B37" s="369" t="s">
        <v>36</v>
      </c>
      <c r="C37" s="366" t="s">
        <v>37</v>
      </c>
      <c r="D37" s="365"/>
    </row>
    <row r="38" spans="2:4">
      <c r="B38" s="57" t="s">
        <v>38</v>
      </c>
      <c r="C38" s="48" t="s">
        <v>39</v>
      </c>
    </row>
    <row r="40" spans="2:4" ht="30" customHeight="1"/>
    <row r="41" spans="2:4" ht="27" customHeight="1"/>
    <row r="42" spans="2:4" ht="27.75" customHeight="1"/>
  </sheetData>
  <mergeCells count="10">
    <mergeCell ref="C16:D16"/>
    <mergeCell ref="B10:D10"/>
    <mergeCell ref="B11:D11"/>
    <mergeCell ref="B12:D12"/>
    <mergeCell ref="B13:D13"/>
    <mergeCell ref="C17:D17"/>
    <mergeCell ref="B24:B27"/>
    <mergeCell ref="B28:B29"/>
    <mergeCell ref="C24:C27"/>
    <mergeCell ref="C28:C29"/>
  </mergeCells>
  <hyperlinks>
    <hyperlink ref="B16" location="'Fuel prices'!A1" display="Fuel prices" xr:uid="{616F868D-AB53-44A0-86E5-4D3DBACFF880}"/>
    <hyperlink ref="B18" location="Demand!A1" display="Demand inputs" xr:uid="{AA8E6D43-6D47-430E-AFA1-552A46D5722E}"/>
    <hyperlink ref="B19" location="'Generation stack'!A1" display="Generation stack" xr:uid="{D174B10B-4B9B-43A7-BC62-172CE59FC362}"/>
    <hyperlink ref="B17" location="'Emissions pricing'!A1" display="Fuel prices" xr:uid="{60B7B1B1-5393-4AA2-A9DA-626049A26212}"/>
    <hyperlink ref="B33" location="Build!A1" display="Build" xr:uid="{F62DE61C-AA85-486B-87C5-454DFFB92181}"/>
    <hyperlink ref="B34" location="'Demonstration path scenarios'!A1" display="Demonstration path scenarios" xr:uid="{CA18B9DC-F4CE-45D2-8871-FFACE8195819}"/>
    <hyperlink ref="B35" location="'Other scenarios'!A1" display="Other scenarios" xr:uid="{5964783B-D809-47D8-A936-9B4AA63685B9}"/>
    <hyperlink ref="B36" location="'Sensitivity factor analsyis'!A1" display="Sensitivity factor analysis" xr:uid="{3FB1225F-5292-41B7-A368-68894247D730}"/>
    <hyperlink ref="B38" location="'Generation EBITDA'!A1" display="Generation EBITDA analysis" xr:uid="{40AAFEE3-6760-4604-BCC7-F1F646BFC84B}"/>
    <hyperlink ref="B37" location="'Retail price estimates'!A1" display="Retail price estimates" xr:uid="{BAD9C5B1-C474-460D-BCCC-747467AA62C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B491-10A2-43AC-B21F-81C2F0D0F829}">
  <dimension ref="A1:C3"/>
  <sheetViews>
    <sheetView workbookViewId="0"/>
  </sheetViews>
  <sheetFormatPr defaultRowHeight="15"/>
  <cols>
    <col min="1" max="1" width="11.140625" bestFit="1" customWidth="1"/>
    <col min="2" max="2" width="12.42578125" bestFit="1" customWidth="1"/>
    <col min="3" max="3" width="65.85546875" bestFit="1" customWidth="1"/>
  </cols>
  <sheetData>
    <row r="1" spans="1:3">
      <c r="A1" s="41" t="s">
        <v>40</v>
      </c>
      <c r="B1" s="41" t="s">
        <v>41</v>
      </c>
      <c r="C1" s="41" t="s">
        <v>42</v>
      </c>
    </row>
    <row r="2" spans="1:3">
      <c r="A2" s="59">
        <v>1</v>
      </c>
      <c r="B2" s="60">
        <v>44777</v>
      </c>
      <c r="C2" s="45" t="s">
        <v>43</v>
      </c>
    </row>
    <row r="3" spans="1:3">
      <c r="A3" s="59"/>
      <c r="B3" s="60"/>
      <c r="C3" s="4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BE3E-2E96-43BD-9927-DBD561F20CCB}">
  <sheetPr>
    <tabColor theme="7" tint="0.79998168889431442"/>
  </sheetPr>
  <dimension ref="A1"/>
  <sheetViews>
    <sheetView workbookViewId="0"/>
  </sheetViews>
  <sheetFormatPr defaultColWidth="8.7109375" defaultRowHeight="15"/>
  <cols>
    <col min="1" max="16384" width="8.7109375" style="48"/>
  </cols>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DFAF-70A1-413C-8362-591871BBB083}">
  <sheetPr>
    <tabColor theme="7" tint="0.79998168889431442"/>
  </sheetPr>
  <dimension ref="A1:AE66"/>
  <sheetViews>
    <sheetView zoomScale="85" zoomScaleNormal="85" workbookViewId="0"/>
  </sheetViews>
  <sheetFormatPr defaultColWidth="8.7109375" defaultRowHeight="15"/>
  <sheetData>
    <row r="1" spans="1:31">
      <c r="A1" s="6" t="s">
        <v>44</v>
      </c>
    </row>
    <row r="2" spans="1:31">
      <c r="Q2" s="6"/>
      <c r="Y2" s="6"/>
    </row>
    <row r="3" spans="1:31">
      <c r="A3" t="s">
        <v>2</v>
      </c>
      <c r="B3" s="7"/>
      <c r="C3" s="5"/>
      <c r="D3" s="5"/>
      <c r="E3" s="8"/>
      <c r="F3" s="8"/>
      <c r="G3" s="8"/>
      <c r="L3" s="10"/>
      <c r="M3" s="9"/>
      <c r="N3" s="9"/>
      <c r="O3" s="10"/>
      <c r="Q3" s="10"/>
      <c r="R3" s="10"/>
      <c r="S3" s="10"/>
      <c r="T3" s="10"/>
      <c r="U3" s="10"/>
      <c r="V3" s="10"/>
      <c r="W3" s="10"/>
      <c r="Y3" s="10"/>
      <c r="Z3" s="10"/>
      <c r="AA3" s="5"/>
      <c r="AB3" s="5"/>
      <c r="AC3" s="5"/>
      <c r="AD3" s="5"/>
      <c r="AE3" s="5"/>
    </row>
    <row r="4" spans="1:31">
      <c r="A4" t="s">
        <v>45</v>
      </c>
      <c r="E4" s="8"/>
      <c r="F4" s="8"/>
      <c r="G4" s="8"/>
      <c r="L4" s="10"/>
      <c r="M4" s="9"/>
      <c r="N4" s="9"/>
      <c r="O4" s="10"/>
      <c r="Q4" s="10"/>
      <c r="R4" s="10"/>
      <c r="S4" s="10"/>
      <c r="T4" s="10"/>
      <c r="U4" s="10"/>
      <c r="V4" s="10"/>
      <c r="W4" s="10"/>
    </row>
    <row r="5" spans="1:31">
      <c r="A5" t="s">
        <v>46</v>
      </c>
      <c r="E5" s="8"/>
      <c r="F5" s="8"/>
      <c r="G5" s="8"/>
      <c r="L5" s="10"/>
      <c r="M5" s="9"/>
      <c r="N5" s="9"/>
      <c r="O5" s="10"/>
      <c r="Q5" s="10"/>
      <c r="R5" s="10"/>
      <c r="S5" s="10"/>
      <c r="T5" s="10"/>
      <c r="U5" s="10"/>
      <c r="V5" s="10"/>
      <c r="W5" s="10"/>
    </row>
    <row r="6" spans="1:31">
      <c r="A6" t="s">
        <v>47</v>
      </c>
      <c r="E6" s="8"/>
      <c r="F6" s="8"/>
      <c r="G6" s="8"/>
      <c r="L6" s="10"/>
      <c r="M6" s="9"/>
      <c r="N6" s="9"/>
      <c r="O6" s="10"/>
      <c r="Q6" s="10"/>
      <c r="R6" s="10"/>
      <c r="S6" s="10"/>
      <c r="T6" s="10"/>
      <c r="U6" s="10"/>
      <c r="V6" s="10"/>
      <c r="W6" s="10"/>
    </row>
    <row r="7" spans="1:31">
      <c r="A7" t="s">
        <v>48</v>
      </c>
      <c r="E7" s="8"/>
      <c r="F7" s="8"/>
      <c r="G7" s="8"/>
      <c r="L7" s="10"/>
      <c r="M7" s="9"/>
      <c r="N7" s="9"/>
      <c r="O7" s="10"/>
      <c r="Q7" s="10"/>
      <c r="R7" s="10"/>
      <c r="S7" s="10"/>
      <c r="T7" s="10"/>
      <c r="U7" s="10"/>
      <c r="V7" s="10"/>
      <c r="W7" s="10"/>
    </row>
    <row r="8" spans="1:31">
      <c r="E8" s="8"/>
      <c r="F8" s="8"/>
      <c r="G8" s="8"/>
      <c r="H8" s="10"/>
      <c r="I8" s="10"/>
      <c r="J8" s="10"/>
      <c r="K8" s="10"/>
      <c r="L8" s="10"/>
      <c r="M8" s="9"/>
      <c r="N8" s="9"/>
      <c r="O8" s="10"/>
      <c r="Q8" s="6"/>
      <c r="R8" s="10"/>
      <c r="S8" s="10"/>
      <c r="T8" s="10"/>
      <c r="U8" s="10"/>
      <c r="V8" s="10"/>
      <c r="X8" s="10"/>
      <c r="Y8" s="10"/>
    </row>
    <row r="9" spans="1:31">
      <c r="B9" s="474" t="s">
        <v>44</v>
      </c>
      <c r="C9" s="475"/>
      <c r="E9" s="8"/>
      <c r="F9" s="8"/>
      <c r="G9" s="8"/>
      <c r="H9" s="10"/>
      <c r="I9" s="10"/>
      <c r="J9" s="10"/>
      <c r="K9" s="10"/>
      <c r="L9" s="10"/>
      <c r="M9" s="9"/>
      <c r="N9" s="9"/>
      <c r="O9" s="10"/>
      <c r="Q9" s="6"/>
      <c r="R9" s="10"/>
      <c r="S9" s="10"/>
      <c r="T9" s="10"/>
      <c r="U9" s="10"/>
      <c r="V9" s="10"/>
      <c r="X9" s="10"/>
      <c r="Y9" s="10"/>
    </row>
    <row r="10" spans="1:31">
      <c r="A10" s="41" t="s">
        <v>49</v>
      </c>
      <c r="B10" s="41" t="s">
        <v>50</v>
      </c>
      <c r="C10" s="41" t="s">
        <v>51</v>
      </c>
      <c r="D10" s="6"/>
      <c r="E10" s="6"/>
      <c r="F10" s="6"/>
      <c r="G10" s="6"/>
      <c r="I10" s="15"/>
      <c r="J10" s="15"/>
      <c r="K10" s="15"/>
      <c r="L10" s="15"/>
      <c r="M10" s="6"/>
      <c r="N10" s="6"/>
    </row>
    <row r="11" spans="1:31">
      <c r="A11" s="68">
        <v>2022</v>
      </c>
      <c r="B11" s="74">
        <v>14.45</v>
      </c>
      <c r="C11" s="71">
        <v>13.01</v>
      </c>
      <c r="E11" s="16"/>
      <c r="F11" s="16"/>
      <c r="G11" s="16"/>
      <c r="I11" s="9"/>
      <c r="J11" s="9"/>
      <c r="K11" s="9"/>
      <c r="L11" s="9"/>
      <c r="M11" s="9"/>
      <c r="N11" s="9"/>
      <c r="P11" s="11"/>
      <c r="Q11" s="11"/>
      <c r="R11" s="11"/>
      <c r="S11" s="4"/>
      <c r="T11" s="4"/>
      <c r="U11" s="4"/>
      <c r="V11" s="4"/>
      <c r="W11" s="4"/>
      <c r="Y11" s="4"/>
      <c r="Z11" s="4"/>
      <c r="AA11" s="4"/>
      <c r="AB11" s="4"/>
      <c r="AC11" s="4"/>
      <c r="AD11" s="4"/>
      <c r="AE11" s="4"/>
    </row>
    <row r="12" spans="1:31">
      <c r="A12" s="395">
        <v>2023</v>
      </c>
      <c r="B12" s="396">
        <v>11.642216353570484</v>
      </c>
      <c r="C12" s="397">
        <v>11.719999999999999</v>
      </c>
      <c r="D12" s="4"/>
      <c r="E12" s="16"/>
      <c r="F12" s="16"/>
      <c r="G12" s="16"/>
      <c r="I12" s="9"/>
      <c r="J12" s="9"/>
      <c r="K12" s="9"/>
      <c r="L12" s="9"/>
      <c r="M12" s="9"/>
      <c r="N12" s="9"/>
      <c r="P12" s="11"/>
      <c r="Q12" s="11"/>
      <c r="R12" s="11"/>
      <c r="S12" s="4"/>
      <c r="T12" s="4"/>
      <c r="U12" s="4"/>
      <c r="V12" s="4"/>
      <c r="W12" s="4"/>
      <c r="Y12" s="4"/>
      <c r="Z12" s="4"/>
      <c r="AA12" s="4"/>
      <c r="AB12" s="4"/>
      <c r="AC12" s="4"/>
      <c r="AD12" s="4"/>
      <c r="AE12" s="4"/>
    </row>
    <row r="13" spans="1:31">
      <c r="A13" s="68">
        <v>2024</v>
      </c>
      <c r="B13" s="396">
        <v>8.8344327071409694</v>
      </c>
      <c r="C13" s="397">
        <v>10.43</v>
      </c>
      <c r="D13" s="4"/>
      <c r="E13" s="16"/>
      <c r="F13" s="16"/>
      <c r="G13" s="16"/>
      <c r="I13" s="9"/>
      <c r="J13" s="9"/>
      <c r="K13" s="9"/>
      <c r="L13" s="9"/>
      <c r="M13" s="9"/>
      <c r="N13" s="9"/>
      <c r="P13" s="11"/>
      <c r="Q13" s="11"/>
      <c r="R13" s="11"/>
      <c r="S13" s="4"/>
      <c r="T13" s="4"/>
      <c r="U13" s="10"/>
      <c r="V13" s="10"/>
      <c r="W13" s="10"/>
      <c r="Y13" s="10"/>
      <c r="Z13" s="10"/>
      <c r="AA13" s="5"/>
      <c r="AB13" s="5"/>
      <c r="AC13" s="5"/>
      <c r="AD13" s="5"/>
      <c r="AE13" s="5"/>
    </row>
    <row r="14" spans="1:31">
      <c r="A14" s="395">
        <v>2025</v>
      </c>
      <c r="B14" s="74">
        <v>8.5894959610027133</v>
      </c>
      <c r="C14" s="71">
        <v>9.14</v>
      </c>
      <c r="D14" s="5"/>
      <c r="E14" s="16"/>
      <c r="F14" s="16"/>
      <c r="G14" s="16"/>
      <c r="I14" s="9"/>
      <c r="J14" s="9"/>
      <c r="K14" s="9"/>
      <c r="L14" s="9"/>
      <c r="M14" s="9"/>
      <c r="N14" s="9"/>
      <c r="P14" s="11"/>
      <c r="Q14" s="11"/>
      <c r="R14" s="11"/>
      <c r="S14" s="4"/>
      <c r="T14" s="4"/>
      <c r="U14" s="10"/>
      <c r="V14" s="10"/>
      <c r="W14" s="10"/>
      <c r="Y14" s="10"/>
      <c r="Z14" s="10"/>
      <c r="AA14" s="5"/>
      <c r="AB14" s="5"/>
      <c r="AC14" s="5"/>
      <c r="AD14" s="5"/>
      <c r="AE14" s="5"/>
    </row>
    <row r="15" spans="1:31">
      <c r="A15" s="68">
        <v>2026</v>
      </c>
      <c r="B15" s="74">
        <v>8.4766208950450093</v>
      </c>
      <c r="C15" s="71">
        <v>7.85</v>
      </c>
      <c r="D15" s="5"/>
      <c r="E15" s="16"/>
      <c r="F15" s="16"/>
      <c r="G15" s="16"/>
      <c r="I15" s="9"/>
      <c r="J15" s="9"/>
      <c r="K15" s="9"/>
      <c r="L15" s="9"/>
      <c r="M15" s="9"/>
      <c r="N15" s="9"/>
      <c r="P15" s="11"/>
      <c r="Q15" s="11"/>
      <c r="R15" s="11"/>
      <c r="S15" s="4"/>
      <c r="T15" s="4"/>
      <c r="U15" s="10"/>
      <c r="V15" s="10"/>
      <c r="W15" s="10"/>
      <c r="Y15" s="10"/>
      <c r="Z15" s="10"/>
      <c r="AA15" s="5"/>
      <c r="AB15" s="5"/>
      <c r="AC15" s="5"/>
      <c r="AD15" s="5"/>
      <c r="AE15" s="5"/>
    </row>
    <row r="16" spans="1:31">
      <c r="A16" s="395">
        <v>2027</v>
      </c>
      <c r="B16" s="74">
        <v>8.6197206771460273</v>
      </c>
      <c r="C16" s="71">
        <v>7.85</v>
      </c>
      <c r="D16" s="5"/>
      <c r="E16" s="16"/>
      <c r="F16" s="16"/>
      <c r="G16" s="16"/>
      <c r="I16" s="9"/>
      <c r="J16" s="9"/>
      <c r="K16" s="9"/>
      <c r="L16" s="9"/>
      <c r="M16" s="9"/>
      <c r="N16" s="9"/>
      <c r="P16" s="11"/>
      <c r="Q16" s="11"/>
      <c r="R16" s="11"/>
      <c r="S16" s="4"/>
      <c r="T16" s="4"/>
      <c r="U16" s="10"/>
      <c r="V16" s="10"/>
      <c r="W16" s="10"/>
      <c r="Y16" s="10"/>
      <c r="Z16" s="10"/>
      <c r="AA16" s="5"/>
      <c r="AB16" s="5"/>
      <c r="AC16" s="5"/>
      <c r="AD16" s="5"/>
      <c r="AE16" s="5"/>
    </row>
    <row r="17" spans="1:31">
      <c r="A17" s="68">
        <v>2028</v>
      </c>
      <c r="B17" s="74">
        <v>8.8313592983995157</v>
      </c>
      <c r="C17" s="71">
        <v>7.85</v>
      </c>
      <c r="D17" s="5"/>
      <c r="E17" s="16"/>
      <c r="F17" s="16"/>
      <c r="G17" s="16"/>
      <c r="I17" s="9"/>
      <c r="J17" s="9"/>
      <c r="K17" s="9"/>
      <c r="L17" s="9"/>
      <c r="M17" s="9"/>
      <c r="N17" s="9"/>
      <c r="P17" s="11"/>
      <c r="Q17" s="11"/>
      <c r="R17" s="11"/>
      <c r="S17" s="10"/>
      <c r="T17" s="10"/>
      <c r="U17" s="10"/>
      <c r="V17" s="10"/>
      <c r="W17" s="10"/>
      <c r="Y17" s="10"/>
      <c r="Z17" s="10"/>
      <c r="AA17" s="5"/>
      <c r="AB17" s="5"/>
      <c r="AC17" s="5"/>
      <c r="AD17" s="5"/>
      <c r="AE17" s="5"/>
    </row>
    <row r="18" spans="1:31">
      <c r="A18" s="395">
        <v>2029</v>
      </c>
      <c r="B18" s="74">
        <v>8.9943910157851814</v>
      </c>
      <c r="C18" s="71">
        <v>7.85</v>
      </c>
      <c r="D18" s="5"/>
      <c r="E18" s="16"/>
      <c r="F18" s="16"/>
      <c r="G18" s="16"/>
      <c r="I18" s="9"/>
      <c r="J18" s="9"/>
      <c r="K18" s="9"/>
      <c r="L18" s="9"/>
      <c r="M18" s="9"/>
      <c r="N18" s="9"/>
      <c r="P18" s="11"/>
      <c r="Q18" s="11"/>
      <c r="R18" s="11"/>
      <c r="S18" s="10"/>
      <c r="T18" s="10"/>
      <c r="U18" s="10"/>
      <c r="V18" s="10"/>
      <c r="W18" s="10"/>
      <c r="Y18" s="10"/>
      <c r="Z18" s="10"/>
      <c r="AA18" s="5"/>
      <c r="AB18" s="5"/>
      <c r="AC18" s="5"/>
      <c r="AD18" s="5"/>
      <c r="AE18" s="5"/>
    </row>
    <row r="19" spans="1:31">
      <c r="A19" s="68">
        <v>2030</v>
      </c>
      <c r="B19" s="74">
        <v>9.1314342645264954</v>
      </c>
      <c r="C19" s="71">
        <v>7.85</v>
      </c>
      <c r="D19" s="5"/>
      <c r="E19" s="16"/>
      <c r="F19" s="16"/>
      <c r="G19" s="16"/>
      <c r="I19" s="9"/>
      <c r="J19" s="9"/>
      <c r="K19" s="9"/>
      <c r="L19" s="9"/>
      <c r="M19" s="9"/>
      <c r="N19" s="9"/>
      <c r="P19" s="11"/>
      <c r="Q19" s="11"/>
      <c r="R19" s="11"/>
      <c r="S19" s="10"/>
      <c r="T19" s="10"/>
      <c r="U19" s="10"/>
      <c r="V19" s="10"/>
      <c r="W19" s="10"/>
      <c r="Y19" s="10"/>
      <c r="Z19" s="10"/>
      <c r="AA19" s="5"/>
      <c r="AB19" s="5"/>
      <c r="AC19" s="5"/>
      <c r="AD19" s="5"/>
      <c r="AE19" s="5"/>
    </row>
    <row r="20" spans="1:31">
      <c r="A20" s="395">
        <v>2031</v>
      </c>
      <c r="B20" s="74">
        <v>9.2812477186993316</v>
      </c>
      <c r="C20" s="71">
        <v>7.85</v>
      </c>
      <c r="D20" s="5"/>
      <c r="E20" s="16"/>
      <c r="F20" s="16"/>
      <c r="G20" s="16"/>
      <c r="I20" s="9"/>
      <c r="J20" s="9"/>
      <c r="K20" s="9"/>
      <c r="L20" s="9"/>
      <c r="M20" s="9"/>
      <c r="N20" s="9"/>
      <c r="P20" s="11"/>
      <c r="Q20" s="11"/>
      <c r="R20" s="11"/>
      <c r="S20" s="10"/>
      <c r="T20" s="10"/>
      <c r="U20" s="10"/>
      <c r="V20" s="10"/>
      <c r="W20" s="10"/>
      <c r="Y20" s="10"/>
      <c r="Z20" s="10"/>
      <c r="AA20" s="5"/>
      <c r="AB20" s="5"/>
      <c r="AC20" s="5"/>
      <c r="AD20" s="5"/>
      <c r="AE20" s="5"/>
    </row>
    <row r="21" spans="1:31">
      <c r="A21" s="68">
        <v>2032</v>
      </c>
      <c r="B21" s="74">
        <v>9.4877647766438731</v>
      </c>
      <c r="C21" s="71">
        <v>7.85</v>
      </c>
      <c r="D21" s="5"/>
      <c r="E21" s="16"/>
      <c r="F21" s="16"/>
      <c r="G21" s="16"/>
      <c r="I21" s="9"/>
      <c r="J21" s="9"/>
      <c r="K21" s="9"/>
      <c r="L21" s="9"/>
      <c r="M21" s="9"/>
      <c r="N21" s="9"/>
      <c r="P21" s="11"/>
      <c r="Q21" s="11"/>
      <c r="R21" s="11"/>
      <c r="S21" s="10"/>
      <c r="T21" s="10"/>
      <c r="U21" s="10"/>
      <c r="V21" s="10"/>
      <c r="W21" s="10"/>
      <c r="Y21" s="10"/>
      <c r="Z21" s="10"/>
      <c r="AA21" s="5"/>
      <c r="AB21" s="5"/>
      <c r="AC21" s="5"/>
      <c r="AD21" s="5"/>
      <c r="AE21" s="5"/>
    </row>
    <row r="22" spans="1:31">
      <c r="A22" s="395">
        <v>2033</v>
      </c>
      <c r="B22" s="74">
        <v>9.6782430489629778</v>
      </c>
      <c r="C22" s="71">
        <v>7.85</v>
      </c>
      <c r="D22" s="5"/>
      <c r="E22" s="16"/>
      <c r="F22" s="16"/>
      <c r="G22" s="16"/>
      <c r="I22" s="9"/>
      <c r="J22" s="9"/>
      <c r="K22" s="9"/>
      <c r="L22" s="9"/>
      <c r="M22" s="9"/>
      <c r="N22" s="9"/>
      <c r="P22" s="11"/>
      <c r="Q22" s="11"/>
      <c r="R22" s="11"/>
      <c r="S22" s="10"/>
      <c r="T22" s="10"/>
      <c r="U22" s="10"/>
      <c r="V22" s="10"/>
      <c r="W22" s="10"/>
      <c r="Y22" s="10"/>
      <c r="Z22" s="10"/>
      <c r="AA22" s="5"/>
      <c r="AB22" s="5"/>
      <c r="AC22" s="5"/>
      <c r="AD22" s="5"/>
      <c r="AE22" s="5"/>
    </row>
    <row r="23" spans="1:31">
      <c r="A23" s="68">
        <v>2034</v>
      </c>
      <c r="B23" s="74">
        <v>9.8470502507781639</v>
      </c>
      <c r="C23" s="71">
        <v>7.85</v>
      </c>
      <c r="D23" s="5"/>
      <c r="E23" s="16"/>
      <c r="F23" s="16"/>
      <c r="G23" s="16"/>
      <c r="I23" s="9"/>
      <c r="J23" s="9"/>
      <c r="K23" s="9"/>
      <c r="L23" s="9"/>
      <c r="M23" s="9"/>
      <c r="N23" s="9"/>
      <c r="P23" s="11"/>
      <c r="Q23" s="11"/>
      <c r="R23" s="11"/>
      <c r="S23" s="10"/>
      <c r="T23" s="10"/>
      <c r="U23" s="10"/>
      <c r="V23" s="10"/>
      <c r="W23" s="10"/>
      <c r="Y23" s="10"/>
      <c r="Z23" s="10"/>
      <c r="AA23" s="5"/>
      <c r="AB23" s="5"/>
      <c r="AC23" s="5"/>
      <c r="AD23" s="5"/>
      <c r="AE23" s="5"/>
    </row>
    <row r="24" spans="1:31">
      <c r="A24" s="395">
        <v>2035</v>
      </c>
      <c r="B24" s="74">
        <v>10.029720858803463</v>
      </c>
      <c r="C24" s="71">
        <v>7.85</v>
      </c>
      <c r="D24" s="5"/>
      <c r="E24" s="16"/>
      <c r="F24" s="16"/>
      <c r="G24" s="16"/>
      <c r="I24" s="9"/>
      <c r="J24" s="9"/>
      <c r="K24" s="9"/>
      <c r="L24" s="9"/>
      <c r="M24" s="9"/>
      <c r="N24" s="9"/>
      <c r="P24" s="11"/>
      <c r="Q24" s="11"/>
      <c r="R24" s="11"/>
      <c r="S24" s="10"/>
      <c r="T24" s="10"/>
      <c r="U24" s="10"/>
      <c r="V24" s="10"/>
      <c r="W24" s="10"/>
      <c r="Y24" s="10"/>
      <c r="Z24" s="10"/>
      <c r="AA24" s="5"/>
      <c r="AB24" s="5"/>
      <c r="AC24" s="5"/>
      <c r="AD24" s="5"/>
      <c r="AE24" s="5"/>
    </row>
    <row r="25" spans="1:31">
      <c r="A25" s="5"/>
      <c r="B25" s="7"/>
      <c r="C25" s="5"/>
      <c r="D25" s="5"/>
      <c r="E25" s="16"/>
      <c r="F25" s="16"/>
      <c r="G25" s="16"/>
      <c r="H25" s="10"/>
      <c r="I25" s="10"/>
      <c r="J25" s="10"/>
      <c r="K25" s="10"/>
      <c r="L25" s="10"/>
      <c r="M25" s="9"/>
      <c r="N25" s="9"/>
      <c r="O25" s="10"/>
      <c r="Q25" s="10"/>
      <c r="R25" s="10"/>
      <c r="S25" s="10"/>
      <c r="T25" s="10"/>
      <c r="U25" s="10"/>
      <c r="V25" s="10"/>
      <c r="W25" s="10"/>
      <c r="Y25" s="10"/>
      <c r="Z25" s="10"/>
      <c r="AA25" s="5"/>
      <c r="AB25" s="5"/>
      <c r="AC25" s="5"/>
      <c r="AD25" s="5"/>
      <c r="AE25" s="5"/>
    </row>
    <row r="26" spans="1:31">
      <c r="H26" s="10"/>
      <c r="I26" s="10"/>
      <c r="J26" s="10"/>
      <c r="K26" s="10"/>
      <c r="L26" s="10"/>
      <c r="M26" s="10"/>
      <c r="N26" s="10"/>
      <c r="O26" s="10"/>
      <c r="Q26" s="17"/>
      <c r="R26" s="17"/>
      <c r="S26" s="17"/>
      <c r="T26" s="18"/>
      <c r="U26" s="17"/>
      <c r="V26" s="17"/>
      <c r="W26" s="19"/>
      <c r="X26" s="17"/>
      <c r="Y26" s="17"/>
      <c r="Z26" s="17"/>
    </row>
    <row r="27" spans="1:31">
      <c r="H27" s="10"/>
      <c r="I27" s="10"/>
      <c r="J27" s="10"/>
      <c r="K27" s="10"/>
      <c r="L27" s="10"/>
      <c r="M27" s="10"/>
      <c r="N27" s="10"/>
      <c r="O27" s="10"/>
      <c r="Q27" s="20"/>
      <c r="R27" s="17"/>
      <c r="S27" s="20"/>
      <c r="T27" s="21"/>
      <c r="U27" s="22"/>
      <c r="V27" s="22"/>
      <c r="W27" s="22"/>
      <c r="X27" s="22"/>
      <c r="Y27" s="22"/>
      <c r="Z27" s="22"/>
    </row>
    <row r="28" spans="1:31">
      <c r="H28" s="10"/>
      <c r="I28" s="10"/>
      <c r="J28" s="10"/>
      <c r="K28" s="10"/>
      <c r="L28" s="10"/>
      <c r="M28" s="10"/>
      <c r="N28" s="10"/>
      <c r="O28" s="10"/>
      <c r="Q28" s="20"/>
      <c r="R28" s="17"/>
      <c r="S28" s="19"/>
      <c r="T28" s="23"/>
      <c r="U28" s="18"/>
      <c r="V28" s="18"/>
      <c r="W28" s="24"/>
      <c r="X28" s="18"/>
      <c r="Y28" s="18"/>
      <c r="Z28" s="18"/>
    </row>
    <row r="29" spans="1:31">
      <c r="H29" s="10"/>
      <c r="I29" s="10"/>
      <c r="J29" s="10"/>
      <c r="K29" s="10"/>
      <c r="L29" s="10"/>
      <c r="M29" s="10"/>
      <c r="N29" s="10"/>
      <c r="O29" s="10"/>
      <c r="Q29" s="10"/>
      <c r="R29" s="10"/>
      <c r="S29" s="10"/>
      <c r="T29" s="10"/>
      <c r="U29" s="10"/>
      <c r="V29" s="10"/>
      <c r="W29" s="10"/>
    </row>
    <row r="30" spans="1:31">
      <c r="H30" s="10"/>
      <c r="I30" s="10"/>
      <c r="J30" s="10"/>
      <c r="K30" s="10"/>
      <c r="L30" s="10"/>
      <c r="M30" s="10"/>
      <c r="N30" s="10"/>
      <c r="O30" s="10"/>
      <c r="Q30" s="10"/>
      <c r="R30" s="10"/>
      <c r="S30" s="10"/>
      <c r="T30" s="10"/>
      <c r="U30" s="10"/>
      <c r="V30" s="10"/>
      <c r="W30" s="10"/>
    </row>
    <row r="31" spans="1:31">
      <c r="H31" s="10"/>
      <c r="I31" s="10"/>
      <c r="J31" s="10"/>
      <c r="K31" s="10"/>
      <c r="L31" s="10"/>
      <c r="M31" s="10"/>
      <c r="N31" s="10"/>
      <c r="O31" s="10"/>
      <c r="Q31" s="10"/>
      <c r="R31" s="10"/>
      <c r="S31" s="10"/>
      <c r="T31" s="10"/>
      <c r="U31" s="10"/>
      <c r="V31" s="10"/>
      <c r="W31" s="10"/>
    </row>
    <row r="32" spans="1:31">
      <c r="H32" s="10"/>
      <c r="I32" s="10"/>
      <c r="J32" s="10"/>
      <c r="K32" s="10"/>
      <c r="L32" s="10"/>
      <c r="M32" s="10"/>
      <c r="N32" s="10"/>
      <c r="O32" s="10"/>
      <c r="Q32" s="10"/>
      <c r="R32" s="10"/>
      <c r="S32" s="10"/>
      <c r="T32" s="10"/>
      <c r="U32" s="10"/>
      <c r="V32" s="10"/>
      <c r="W32" s="10"/>
    </row>
    <row r="33" spans="8:23">
      <c r="H33" s="10"/>
      <c r="I33" s="10"/>
      <c r="J33" s="10"/>
      <c r="K33" s="10"/>
      <c r="L33" s="10"/>
      <c r="M33" s="10"/>
      <c r="N33" s="10"/>
      <c r="O33" s="10"/>
      <c r="Q33" s="10"/>
      <c r="R33" s="10"/>
      <c r="S33" s="10"/>
      <c r="T33" s="10"/>
      <c r="U33" s="10"/>
      <c r="V33" s="10"/>
      <c r="W33" s="10"/>
    </row>
    <row r="34" spans="8:23">
      <c r="H34" s="10"/>
      <c r="I34" s="10"/>
      <c r="J34" s="10"/>
      <c r="K34" s="10"/>
      <c r="L34" s="10"/>
      <c r="M34" s="10"/>
      <c r="N34" s="10"/>
      <c r="O34" s="10"/>
      <c r="Q34" s="10"/>
      <c r="R34" s="10"/>
      <c r="S34" s="10"/>
      <c r="T34" s="10"/>
      <c r="U34" s="10"/>
      <c r="V34" s="10"/>
      <c r="W34" s="10"/>
    </row>
    <row r="35" spans="8:23" ht="15.75">
      <c r="H35" s="10"/>
      <c r="I35" s="10"/>
      <c r="J35" s="10"/>
      <c r="K35" s="10"/>
      <c r="L35" s="10"/>
      <c r="M35" s="10"/>
      <c r="N35" s="10"/>
      <c r="O35" s="10"/>
      <c r="Q35" s="25"/>
      <c r="S35" s="25"/>
      <c r="T35" s="10"/>
      <c r="U35" s="10"/>
      <c r="V35" s="10"/>
      <c r="W35" s="10"/>
    </row>
    <row r="36" spans="8:23">
      <c r="H36" s="10"/>
      <c r="I36" s="10"/>
      <c r="J36" s="10"/>
      <c r="K36" s="10"/>
      <c r="L36" s="10"/>
      <c r="M36" s="10"/>
      <c r="N36" s="10"/>
      <c r="O36" s="10"/>
      <c r="Q36" s="26"/>
      <c r="S36" s="27"/>
      <c r="T36" s="10"/>
      <c r="U36" s="10"/>
      <c r="V36" s="10"/>
      <c r="W36" s="10"/>
    </row>
    <row r="37" spans="8:23">
      <c r="Q37" s="10"/>
      <c r="S37" s="28"/>
      <c r="T37" s="10"/>
      <c r="U37" s="10"/>
    </row>
    <row r="38" spans="8:23">
      <c r="S38" s="29"/>
      <c r="T38" s="8"/>
      <c r="V38" s="12"/>
      <c r="W38" s="13"/>
    </row>
    <row r="39" spans="8:23">
      <c r="S39" s="29"/>
      <c r="T39" s="8"/>
      <c r="W39" s="14"/>
    </row>
    <row r="40" spans="8:23">
      <c r="S40" s="29"/>
      <c r="T40" s="8"/>
      <c r="W40" s="14"/>
    </row>
    <row r="41" spans="8:23">
      <c r="S41" s="29"/>
      <c r="T41" s="8"/>
      <c r="W41" s="14"/>
    </row>
    <row r="42" spans="8:23">
      <c r="W42" s="14"/>
    </row>
    <row r="51" spans="1:4">
      <c r="A51" s="5"/>
      <c r="B51" s="5"/>
      <c r="C51" s="5"/>
      <c r="D51" s="5"/>
    </row>
    <row r="52" spans="1:4">
      <c r="A52" s="5"/>
      <c r="B52" s="5"/>
      <c r="C52" s="5"/>
      <c r="D52" s="5"/>
    </row>
    <row r="53" spans="1:4">
      <c r="A53" s="5"/>
      <c r="B53" s="5"/>
      <c r="C53" s="5"/>
      <c r="D53" s="5"/>
    </row>
    <row r="54" spans="1:4">
      <c r="A54" s="5"/>
      <c r="B54" s="5"/>
      <c r="C54" s="5"/>
      <c r="D54" s="5"/>
    </row>
    <row r="55" spans="1:4">
      <c r="A55" s="5"/>
      <c r="B55" s="5"/>
      <c r="C55" s="5"/>
      <c r="D55" s="5"/>
    </row>
    <row r="56" spans="1:4">
      <c r="A56" s="5"/>
      <c r="B56" s="5"/>
      <c r="C56" s="5"/>
      <c r="D56" s="5"/>
    </row>
    <row r="57" spans="1:4">
      <c r="A57" s="5"/>
      <c r="B57" s="5"/>
      <c r="C57" s="5"/>
      <c r="D57" s="5"/>
    </row>
    <row r="58" spans="1:4">
      <c r="A58" s="5"/>
      <c r="B58" s="5"/>
      <c r="C58" s="5"/>
      <c r="D58" s="5"/>
    </row>
    <row r="59" spans="1:4">
      <c r="A59" s="5"/>
      <c r="B59" s="5"/>
      <c r="C59" s="5"/>
      <c r="D59" s="5"/>
    </row>
    <row r="60" spans="1:4">
      <c r="A60" s="5"/>
      <c r="B60" s="5"/>
      <c r="C60" s="5"/>
      <c r="D60" s="5"/>
    </row>
    <row r="61" spans="1:4">
      <c r="A61" s="5"/>
      <c r="B61" s="5"/>
      <c r="C61" s="5"/>
      <c r="D61" s="5"/>
    </row>
    <row r="62" spans="1:4">
      <c r="A62" s="5"/>
      <c r="B62" s="5"/>
      <c r="C62" s="5"/>
      <c r="D62" s="5"/>
    </row>
    <row r="63" spans="1:4">
      <c r="A63" s="5"/>
      <c r="B63" s="5"/>
      <c r="C63" s="5"/>
      <c r="D63" s="5"/>
    </row>
    <row r="64" spans="1:4">
      <c r="A64" s="5"/>
      <c r="B64" s="5"/>
      <c r="C64" s="5"/>
      <c r="D64" s="5"/>
    </row>
    <row r="65" spans="1:4">
      <c r="A65" s="5"/>
      <c r="B65" s="5"/>
      <c r="C65" s="5"/>
      <c r="D65" s="5"/>
    </row>
    <row r="66" spans="1:4">
      <c r="A66" s="5"/>
      <c r="B66" s="5"/>
      <c r="C66" s="5"/>
      <c r="D66" s="5"/>
    </row>
  </sheetData>
  <mergeCells count="1">
    <mergeCell ref="B9:C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75697-AD91-4FF8-8A64-87CB6D122616}">
  <sheetPr codeName="Sheet1">
    <tabColor theme="7" tint="0.79998168889431442"/>
  </sheetPr>
  <dimension ref="A1:AG65"/>
  <sheetViews>
    <sheetView zoomScale="85" zoomScaleNormal="85" workbookViewId="0"/>
  </sheetViews>
  <sheetFormatPr defaultColWidth="8.7109375" defaultRowHeight="15"/>
  <cols>
    <col min="1" max="1" width="11.28515625" customWidth="1"/>
    <col min="2" max="5" width="15.5703125" customWidth="1"/>
  </cols>
  <sheetData>
    <row r="1" spans="1:33" ht="18">
      <c r="A1" s="6" t="s">
        <v>52</v>
      </c>
      <c r="D1" s="398"/>
    </row>
    <row r="2" spans="1:33">
      <c r="S2" s="6"/>
      <c r="AA2" s="6"/>
    </row>
    <row r="3" spans="1:33">
      <c r="A3" t="s">
        <v>2</v>
      </c>
      <c r="F3" s="8"/>
      <c r="G3" s="8"/>
      <c r="H3" s="8"/>
      <c r="I3" s="8"/>
      <c r="N3" s="10"/>
      <c r="O3" s="9"/>
      <c r="P3" s="9"/>
      <c r="Q3" s="10"/>
      <c r="S3" s="10"/>
      <c r="T3" s="10"/>
      <c r="U3" s="10"/>
      <c r="V3" s="10"/>
      <c r="W3" s="10"/>
      <c r="X3" s="10"/>
      <c r="Y3" s="10"/>
      <c r="AA3" s="10"/>
      <c r="AB3" s="10"/>
      <c r="AC3" s="5"/>
      <c r="AD3" s="5"/>
      <c r="AE3" s="5"/>
      <c r="AF3" s="5"/>
      <c r="AG3" s="5"/>
    </row>
    <row r="4" spans="1:33">
      <c r="A4" t="s">
        <v>45</v>
      </c>
      <c r="F4" s="8"/>
      <c r="G4" s="8"/>
      <c r="H4" s="8"/>
      <c r="I4" s="8"/>
      <c r="N4" s="10"/>
      <c r="O4" s="9"/>
      <c r="P4" s="9"/>
      <c r="Q4" s="10"/>
      <c r="S4" s="10"/>
      <c r="T4" s="10"/>
      <c r="U4" s="10"/>
      <c r="V4" s="10"/>
      <c r="W4" s="10"/>
      <c r="X4" s="10"/>
      <c r="Y4" s="10"/>
    </row>
    <row r="5" spans="1:33">
      <c r="A5" t="s">
        <v>53</v>
      </c>
      <c r="F5" s="8"/>
      <c r="G5" s="8"/>
      <c r="H5" s="8"/>
      <c r="I5" s="8"/>
      <c r="N5" s="10"/>
      <c r="O5" s="9"/>
      <c r="P5" s="9"/>
      <c r="Q5" s="10"/>
      <c r="S5" s="10"/>
      <c r="T5" s="10"/>
      <c r="U5" s="10"/>
      <c r="V5" s="10"/>
      <c r="W5" s="10"/>
      <c r="X5" s="10"/>
      <c r="Y5" s="10"/>
    </row>
    <row r="6" spans="1:33">
      <c r="F6" s="8"/>
      <c r="G6" s="8"/>
      <c r="H6" s="8"/>
      <c r="I6" s="8"/>
      <c r="N6" s="10"/>
      <c r="O6" s="9"/>
      <c r="P6" s="9"/>
      <c r="Q6" s="10"/>
      <c r="S6" s="10"/>
      <c r="T6" s="10"/>
      <c r="U6" s="10"/>
      <c r="V6" s="10"/>
      <c r="W6" s="10"/>
      <c r="X6" s="10"/>
      <c r="Y6" s="10"/>
    </row>
    <row r="7" spans="1:33" ht="18">
      <c r="B7" s="474" t="s">
        <v>52</v>
      </c>
      <c r="C7" s="476"/>
      <c r="D7" s="476"/>
      <c r="E7" s="475"/>
      <c r="F7" s="8"/>
      <c r="G7" s="8"/>
      <c r="H7" s="8"/>
      <c r="I7" s="8"/>
      <c r="N7" s="10"/>
      <c r="O7" s="9"/>
      <c r="P7" s="9"/>
      <c r="Q7" s="10"/>
      <c r="S7" s="10"/>
      <c r="T7" s="10"/>
      <c r="U7" s="10"/>
      <c r="V7" s="10"/>
      <c r="W7" s="10"/>
      <c r="X7" s="10"/>
      <c r="Y7" s="10"/>
    </row>
    <row r="8" spans="1:33" ht="45">
      <c r="A8" s="72" t="s">
        <v>49</v>
      </c>
      <c r="B8" s="73" t="s">
        <v>21</v>
      </c>
      <c r="C8" s="73" t="s">
        <v>22</v>
      </c>
      <c r="D8" s="73" t="s">
        <v>23</v>
      </c>
      <c r="E8" s="73" t="s">
        <v>24</v>
      </c>
      <c r="F8" s="6"/>
      <c r="H8" s="6"/>
      <c r="I8" s="6"/>
      <c r="J8" s="6"/>
      <c r="K8" s="15"/>
      <c r="L8" s="15"/>
      <c r="M8" s="15"/>
      <c r="N8" s="15"/>
      <c r="O8" s="6"/>
      <c r="P8" s="6"/>
    </row>
    <row r="9" spans="1:33">
      <c r="A9" s="68">
        <v>2022</v>
      </c>
      <c r="B9" s="69">
        <v>30</v>
      </c>
      <c r="C9" s="69">
        <v>70</v>
      </c>
      <c r="D9" s="69">
        <v>70</v>
      </c>
      <c r="E9" s="69">
        <v>120</v>
      </c>
      <c r="F9" s="65"/>
      <c r="G9" s="16"/>
      <c r="H9" s="16"/>
      <c r="I9" s="16"/>
      <c r="J9" s="16"/>
      <c r="K9" s="9"/>
      <c r="L9" s="9"/>
      <c r="M9" s="9"/>
      <c r="N9" s="9"/>
      <c r="O9" s="9"/>
      <c r="P9" s="9"/>
      <c r="R9" s="11"/>
      <c r="S9" s="11"/>
      <c r="T9" s="11"/>
      <c r="U9" s="4"/>
      <c r="V9" s="4"/>
      <c r="W9" s="4"/>
      <c r="X9" s="4"/>
      <c r="Y9" s="4"/>
      <c r="AA9" s="4"/>
      <c r="AB9" s="4"/>
      <c r="AC9" s="4"/>
      <c r="AD9" s="4"/>
      <c r="AE9" s="4"/>
      <c r="AF9" s="4"/>
      <c r="AG9" s="4"/>
    </row>
    <row r="10" spans="1:33">
      <c r="A10" s="70">
        <v>2023</v>
      </c>
      <c r="B10" s="69">
        <v>31.5</v>
      </c>
      <c r="C10" s="69">
        <v>70</v>
      </c>
      <c r="D10" s="69">
        <v>77</v>
      </c>
      <c r="E10" s="69">
        <v>127</v>
      </c>
      <c r="F10" s="65"/>
      <c r="G10" s="16"/>
      <c r="H10" s="16"/>
      <c r="I10" s="16"/>
      <c r="J10" s="16"/>
      <c r="K10" s="9"/>
      <c r="L10" s="9"/>
      <c r="M10" s="9"/>
      <c r="N10" s="9"/>
      <c r="O10" s="9"/>
      <c r="P10" s="9"/>
      <c r="R10" s="11"/>
      <c r="S10" s="11"/>
      <c r="T10" s="11"/>
      <c r="U10" s="4"/>
      <c r="V10" s="4"/>
      <c r="W10" s="4"/>
      <c r="X10" s="4"/>
      <c r="Y10" s="4"/>
      <c r="AA10" s="4"/>
      <c r="AB10" s="4"/>
      <c r="AC10" s="4"/>
      <c r="AD10" s="4"/>
      <c r="AE10" s="4"/>
      <c r="AF10" s="4"/>
      <c r="AG10" s="4"/>
    </row>
    <row r="11" spans="1:33">
      <c r="A11" s="68">
        <v>2024</v>
      </c>
      <c r="B11" s="69">
        <v>33.075000000000003</v>
      </c>
      <c r="C11" s="69">
        <v>70</v>
      </c>
      <c r="D11" s="69">
        <v>84.7</v>
      </c>
      <c r="E11" s="69">
        <v>134.69999999999999</v>
      </c>
      <c r="F11" s="65"/>
      <c r="G11" s="16"/>
      <c r="H11" s="16"/>
      <c r="I11" s="16"/>
      <c r="J11" s="16"/>
      <c r="K11" s="9"/>
      <c r="L11" s="9"/>
      <c r="M11" s="9"/>
      <c r="N11" s="9"/>
      <c r="O11" s="9"/>
      <c r="P11" s="9"/>
      <c r="R11" s="11"/>
      <c r="S11" s="11"/>
      <c r="T11" s="11"/>
      <c r="U11" s="4"/>
      <c r="V11" s="4"/>
      <c r="W11" s="10"/>
      <c r="X11" s="10"/>
      <c r="Y11" s="10"/>
      <c r="AA11" s="10"/>
      <c r="AB11" s="10"/>
      <c r="AC11" s="5"/>
      <c r="AD11" s="5"/>
      <c r="AE11" s="5"/>
      <c r="AF11" s="5"/>
      <c r="AG11" s="5"/>
    </row>
    <row r="12" spans="1:33">
      <c r="A12" s="70">
        <v>2025</v>
      </c>
      <c r="B12" s="69">
        <v>34.728750000000005</v>
      </c>
      <c r="C12" s="69">
        <v>70</v>
      </c>
      <c r="D12" s="69">
        <v>93.170000000000016</v>
      </c>
      <c r="E12" s="69">
        <v>143.17000000000002</v>
      </c>
      <c r="F12" s="65"/>
      <c r="G12" s="16"/>
      <c r="H12" s="16"/>
      <c r="I12" s="16"/>
      <c r="J12" s="16"/>
      <c r="K12" s="9"/>
      <c r="L12" s="9"/>
      <c r="M12" s="9"/>
      <c r="N12" s="9"/>
      <c r="O12" s="9"/>
      <c r="P12" s="9"/>
      <c r="R12" s="11"/>
      <c r="S12" s="11"/>
      <c r="T12" s="11"/>
      <c r="U12" s="4"/>
      <c r="V12" s="4"/>
      <c r="W12" s="10"/>
      <c r="X12" s="10"/>
      <c r="Y12" s="10"/>
      <c r="AA12" s="10"/>
      <c r="AB12" s="10"/>
      <c r="AC12" s="5"/>
      <c r="AD12" s="5"/>
      <c r="AE12" s="5"/>
      <c r="AF12" s="5"/>
      <c r="AG12" s="5"/>
    </row>
    <row r="13" spans="1:33">
      <c r="A13" s="68">
        <v>2026</v>
      </c>
      <c r="B13" s="69">
        <v>36.465187500000006</v>
      </c>
      <c r="C13" s="69">
        <v>70</v>
      </c>
      <c r="D13" s="69">
        <v>102.48700000000002</v>
      </c>
      <c r="E13" s="69">
        <v>152.48700000000002</v>
      </c>
      <c r="F13" s="65"/>
      <c r="G13" s="16"/>
      <c r="H13" s="16"/>
      <c r="I13" s="16"/>
      <c r="J13" s="16"/>
      <c r="K13" s="9"/>
      <c r="L13" s="9"/>
      <c r="M13" s="9"/>
      <c r="N13" s="9"/>
      <c r="O13" s="9"/>
      <c r="P13" s="9"/>
      <c r="R13" s="11"/>
      <c r="S13" s="11"/>
      <c r="T13" s="11"/>
      <c r="U13" s="4"/>
      <c r="V13" s="4"/>
      <c r="W13" s="10"/>
      <c r="X13" s="10"/>
      <c r="Y13" s="10"/>
      <c r="AA13" s="10"/>
      <c r="AB13" s="10"/>
      <c r="AC13" s="5"/>
      <c r="AD13" s="5"/>
      <c r="AE13" s="5"/>
      <c r="AF13" s="5"/>
      <c r="AG13" s="5"/>
    </row>
    <row r="14" spans="1:33">
      <c r="A14" s="70">
        <v>2027</v>
      </c>
      <c r="B14" s="69">
        <v>38.288446875000005</v>
      </c>
      <c r="C14" s="69">
        <v>70</v>
      </c>
      <c r="D14" s="69">
        <v>112.73570000000004</v>
      </c>
      <c r="E14" s="69">
        <v>162.73570000000004</v>
      </c>
      <c r="F14" s="65"/>
      <c r="G14" s="16"/>
      <c r="H14" s="16"/>
      <c r="I14" s="16"/>
      <c r="J14" s="16"/>
      <c r="K14" s="9"/>
      <c r="L14" s="9"/>
      <c r="M14" s="9"/>
      <c r="N14" s="9"/>
      <c r="O14" s="9"/>
      <c r="P14" s="9"/>
      <c r="R14" s="11"/>
      <c r="S14" s="11"/>
      <c r="T14" s="11"/>
      <c r="U14" s="4"/>
      <c r="V14" s="4"/>
      <c r="W14" s="10"/>
      <c r="X14" s="10"/>
      <c r="Y14" s="10"/>
      <c r="AA14" s="10"/>
      <c r="AB14" s="10"/>
      <c r="AC14" s="5"/>
      <c r="AD14" s="5"/>
      <c r="AE14" s="5"/>
      <c r="AF14" s="5"/>
      <c r="AG14" s="5"/>
    </row>
    <row r="15" spans="1:33">
      <c r="A15" s="68">
        <v>2028</v>
      </c>
      <c r="B15" s="71">
        <v>40.20286921875001</v>
      </c>
      <c r="C15" s="71">
        <v>70</v>
      </c>
      <c r="D15" s="71">
        <v>124.00927000000006</v>
      </c>
      <c r="E15" s="71">
        <v>174.00927000000007</v>
      </c>
      <c r="F15" s="65"/>
      <c r="H15" s="16"/>
      <c r="I15" s="16"/>
      <c r="J15" s="16"/>
      <c r="K15" s="9"/>
      <c r="L15" s="9"/>
      <c r="M15" s="9"/>
      <c r="N15" s="9"/>
      <c r="O15" s="9"/>
      <c r="P15" s="9"/>
      <c r="R15" s="11"/>
      <c r="S15" s="11"/>
      <c r="T15" s="11"/>
      <c r="U15" s="10"/>
      <c r="V15" s="10"/>
      <c r="W15" s="10"/>
      <c r="X15" s="10"/>
      <c r="Y15" s="10"/>
      <c r="AA15" s="10"/>
      <c r="AB15" s="10"/>
      <c r="AC15" s="5"/>
      <c r="AD15" s="5"/>
      <c r="AE15" s="5"/>
      <c r="AF15" s="5"/>
      <c r="AG15" s="5"/>
    </row>
    <row r="16" spans="1:33">
      <c r="A16" s="70">
        <v>2029</v>
      </c>
      <c r="B16" s="71">
        <v>42.213012679687509</v>
      </c>
      <c r="C16" s="71">
        <v>70</v>
      </c>
      <c r="D16" s="71">
        <v>136.41019700000007</v>
      </c>
      <c r="E16" s="71">
        <v>186.41019700000007</v>
      </c>
      <c r="F16" s="65"/>
      <c r="G16" s="16"/>
      <c r="H16" s="16"/>
      <c r="I16" s="16"/>
      <c r="K16" s="9"/>
      <c r="L16" s="9"/>
      <c r="M16" s="9"/>
      <c r="N16" s="9"/>
      <c r="O16" s="9"/>
      <c r="P16" s="9"/>
      <c r="R16" s="11"/>
      <c r="S16" s="11"/>
      <c r="T16" s="11"/>
      <c r="U16" s="10"/>
      <c r="V16" s="10"/>
      <c r="W16" s="10"/>
      <c r="X16" s="10"/>
      <c r="Y16" s="10"/>
      <c r="AA16" s="10"/>
      <c r="AB16" s="10"/>
      <c r="AC16" s="5"/>
      <c r="AD16" s="5"/>
      <c r="AE16" s="5"/>
      <c r="AF16" s="5"/>
      <c r="AG16" s="5"/>
    </row>
    <row r="17" spans="1:33">
      <c r="A17" s="68">
        <v>2030</v>
      </c>
      <c r="B17" s="71">
        <v>44.323663313671886</v>
      </c>
      <c r="C17" s="71">
        <v>70</v>
      </c>
      <c r="D17" s="71">
        <v>150.05121670000008</v>
      </c>
      <c r="E17" s="71">
        <v>200.05121670000008</v>
      </c>
      <c r="F17" s="65"/>
      <c r="G17" s="16"/>
      <c r="H17" s="16"/>
      <c r="I17" s="16"/>
      <c r="K17" s="9"/>
      <c r="L17" s="9"/>
      <c r="M17" s="9"/>
      <c r="N17" s="9"/>
      <c r="O17" s="9"/>
      <c r="P17" s="9"/>
      <c r="R17" s="11"/>
      <c r="S17" s="11"/>
      <c r="T17" s="11"/>
      <c r="U17" s="10"/>
      <c r="V17" s="10"/>
      <c r="W17" s="10"/>
      <c r="X17" s="10"/>
      <c r="Y17" s="10"/>
      <c r="AA17" s="10"/>
      <c r="AB17" s="10"/>
      <c r="AC17" s="5"/>
      <c r="AD17" s="5"/>
      <c r="AE17" s="5"/>
      <c r="AF17" s="5"/>
      <c r="AG17" s="5"/>
    </row>
    <row r="18" spans="1:33">
      <c r="A18" s="70">
        <v>2031</v>
      </c>
      <c r="B18" s="71">
        <v>46.539846479355482</v>
      </c>
      <c r="C18" s="71">
        <v>70</v>
      </c>
      <c r="D18" s="71">
        <v>154.55275320100009</v>
      </c>
      <c r="E18" s="71">
        <v>204.55275320100009</v>
      </c>
      <c r="F18" s="65"/>
      <c r="G18" s="16"/>
      <c r="H18" s="16"/>
      <c r="I18" s="16"/>
      <c r="K18" s="9"/>
      <c r="L18" s="9"/>
      <c r="M18" s="9"/>
      <c r="N18" s="9"/>
      <c r="O18" s="9"/>
      <c r="P18" s="9"/>
      <c r="R18" s="11"/>
      <c r="S18" s="11"/>
      <c r="T18" s="11"/>
      <c r="U18" s="10"/>
      <c r="V18" s="10"/>
      <c r="W18" s="10"/>
      <c r="X18" s="10"/>
      <c r="Y18" s="10"/>
      <c r="AA18" s="10"/>
      <c r="AB18" s="10"/>
      <c r="AC18" s="5"/>
      <c r="AD18" s="5"/>
      <c r="AE18" s="5"/>
      <c r="AF18" s="5"/>
      <c r="AG18" s="5"/>
    </row>
    <row r="19" spans="1:33">
      <c r="A19" s="68">
        <v>2032</v>
      </c>
      <c r="B19" s="71">
        <v>48.866838803323262</v>
      </c>
      <c r="C19" s="71">
        <v>70</v>
      </c>
      <c r="D19" s="71">
        <v>159.18933579703008</v>
      </c>
      <c r="E19" s="71">
        <v>209.18933579703008</v>
      </c>
      <c r="F19" s="65"/>
      <c r="G19" s="16"/>
      <c r="H19" s="16"/>
      <c r="I19" s="16"/>
      <c r="K19" s="9"/>
      <c r="L19" s="9"/>
      <c r="M19" s="9"/>
      <c r="N19" s="9"/>
      <c r="O19" s="9"/>
      <c r="P19" s="9"/>
      <c r="R19" s="11"/>
      <c r="S19" s="11"/>
      <c r="T19" s="11"/>
      <c r="U19" s="10"/>
      <c r="V19" s="10"/>
      <c r="W19" s="10"/>
      <c r="X19" s="10"/>
      <c r="Y19" s="10"/>
      <c r="AA19" s="10"/>
      <c r="AB19" s="10"/>
      <c r="AC19" s="5"/>
      <c r="AD19" s="5"/>
      <c r="AE19" s="5"/>
      <c r="AF19" s="5"/>
      <c r="AG19" s="5"/>
    </row>
    <row r="20" spans="1:33">
      <c r="A20" s="70">
        <v>2033</v>
      </c>
      <c r="B20" s="71">
        <v>51.310180743489425</v>
      </c>
      <c r="C20" s="71">
        <v>70</v>
      </c>
      <c r="D20" s="71">
        <v>163.96501587094099</v>
      </c>
      <c r="E20" s="71">
        <v>213.96501587094099</v>
      </c>
      <c r="F20" s="65"/>
      <c r="G20" s="16"/>
      <c r="H20" s="16"/>
      <c r="I20" s="16"/>
      <c r="K20" s="9"/>
      <c r="L20" s="9"/>
      <c r="M20" s="9"/>
      <c r="N20" s="9"/>
      <c r="O20" s="9"/>
      <c r="P20" s="9"/>
      <c r="R20" s="11"/>
      <c r="S20" s="11"/>
      <c r="T20" s="11"/>
      <c r="U20" s="10"/>
      <c r="V20" s="10"/>
      <c r="W20" s="10"/>
      <c r="X20" s="10"/>
      <c r="Y20" s="10"/>
      <c r="AA20" s="10"/>
      <c r="AB20" s="10"/>
      <c r="AC20" s="5"/>
      <c r="AD20" s="5"/>
      <c r="AE20" s="5"/>
      <c r="AF20" s="5"/>
      <c r="AG20" s="5"/>
    </row>
    <row r="21" spans="1:33">
      <c r="A21" s="68">
        <v>2034</v>
      </c>
      <c r="B21" s="71">
        <v>53.875689780663897</v>
      </c>
      <c r="C21" s="71">
        <v>70</v>
      </c>
      <c r="D21" s="71">
        <v>168.88396634706922</v>
      </c>
      <c r="E21" s="71">
        <v>218.88396634706922</v>
      </c>
      <c r="F21" s="65"/>
      <c r="G21" s="16"/>
      <c r="H21" s="16"/>
      <c r="I21" s="16"/>
      <c r="K21" s="9"/>
      <c r="L21" s="9"/>
      <c r="M21" s="9"/>
      <c r="N21" s="9"/>
      <c r="O21" s="9"/>
      <c r="P21" s="9"/>
      <c r="R21" s="11"/>
      <c r="S21" s="11"/>
      <c r="T21" s="11"/>
      <c r="U21" s="10"/>
      <c r="V21" s="10"/>
      <c r="W21" s="10"/>
      <c r="X21" s="10"/>
      <c r="Y21" s="10"/>
      <c r="AA21" s="10"/>
      <c r="AB21" s="10"/>
      <c r="AC21" s="5"/>
      <c r="AD21" s="5"/>
      <c r="AE21" s="5"/>
      <c r="AF21" s="5"/>
      <c r="AG21" s="5"/>
    </row>
    <row r="22" spans="1:33">
      <c r="A22" s="70">
        <v>2035</v>
      </c>
      <c r="B22" s="71">
        <v>56.569474269697096</v>
      </c>
      <c r="C22" s="71">
        <v>70</v>
      </c>
      <c r="D22" s="71">
        <v>173.9504853374813</v>
      </c>
      <c r="E22" s="71">
        <v>223.9504853374813</v>
      </c>
      <c r="F22" s="65"/>
      <c r="G22" s="16"/>
      <c r="H22" s="16"/>
      <c r="I22" s="16"/>
      <c r="K22" s="9"/>
      <c r="L22" s="9"/>
      <c r="M22" s="9"/>
      <c r="N22" s="9"/>
      <c r="O22" s="9"/>
      <c r="P22" s="9"/>
      <c r="R22" s="11"/>
      <c r="S22" s="11"/>
      <c r="T22" s="11"/>
      <c r="U22" s="10"/>
      <c r="V22" s="10"/>
      <c r="W22" s="10"/>
      <c r="X22" s="10"/>
      <c r="Y22" s="10"/>
      <c r="AA22" s="10"/>
      <c r="AB22" s="10"/>
      <c r="AC22" s="5"/>
      <c r="AD22" s="5"/>
      <c r="AE22" s="5"/>
      <c r="AF22" s="5"/>
      <c r="AG22" s="5"/>
    </row>
    <row r="23" spans="1:33">
      <c r="A23" s="5"/>
      <c r="B23" s="5"/>
      <c r="C23" s="5"/>
      <c r="D23" s="5"/>
      <c r="E23" s="5"/>
      <c r="F23" s="16"/>
      <c r="G23" s="16"/>
      <c r="H23" s="16"/>
      <c r="I23" s="16"/>
      <c r="J23" s="10"/>
      <c r="K23" s="10"/>
      <c r="L23" s="10"/>
      <c r="M23" s="10"/>
      <c r="N23" s="10"/>
      <c r="O23" s="9"/>
      <c r="P23" s="9"/>
      <c r="Q23" s="10"/>
      <c r="S23" s="10"/>
      <c r="T23" s="10"/>
      <c r="U23" s="10"/>
      <c r="V23" s="10"/>
      <c r="W23" s="10"/>
      <c r="X23" s="10"/>
      <c r="Y23" s="10"/>
      <c r="AA23" s="10"/>
      <c r="AB23" s="10"/>
      <c r="AC23" s="5"/>
      <c r="AD23" s="5"/>
      <c r="AE23" s="5"/>
      <c r="AF23" s="5"/>
      <c r="AG23" s="5"/>
    </row>
    <row r="24" spans="1:33">
      <c r="F24" s="8"/>
      <c r="G24" s="8"/>
      <c r="H24" s="8"/>
      <c r="I24" s="8"/>
      <c r="J24" s="10"/>
      <c r="K24" s="10"/>
      <c r="L24" s="10"/>
      <c r="M24" s="10"/>
      <c r="N24" s="10"/>
      <c r="O24" s="9"/>
      <c r="P24" s="9"/>
      <c r="Q24" s="10"/>
      <c r="S24" s="6"/>
      <c r="T24" s="10"/>
      <c r="U24" s="10"/>
      <c r="V24" s="10"/>
      <c r="W24" s="10"/>
      <c r="X24" s="10"/>
      <c r="Z24" s="10"/>
      <c r="AA24" s="10"/>
    </row>
    <row r="25" spans="1:33">
      <c r="J25" s="10"/>
      <c r="K25" s="10"/>
      <c r="L25" s="10"/>
      <c r="M25" s="10"/>
      <c r="N25" s="10"/>
      <c r="O25" s="10"/>
      <c r="P25" s="10"/>
      <c r="Q25" s="10"/>
      <c r="S25" s="17"/>
      <c r="T25" s="17"/>
      <c r="U25" s="17"/>
      <c r="V25" s="18"/>
      <c r="W25" s="17"/>
      <c r="X25" s="17"/>
      <c r="Y25" s="19"/>
      <c r="Z25" s="17"/>
      <c r="AA25" s="17"/>
      <c r="AB25" s="17"/>
    </row>
    <row r="26" spans="1:33">
      <c r="J26" s="10"/>
      <c r="K26" s="10"/>
      <c r="L26" s="10"/>
      <c r="M26" s="10"/>
      <c r="N26" s="10"/>
      <c r="O26" s="10"/>
      <c r="P26" s="10"/>
      <c r="Q26" s="10"/>
      <c r="S26" s="20"/>
      <c r="T26" s="17"/>
      <c r="U26" s="20"/>
      <c r="V26" s="21"/>
      <c r="W26" s="22"/>
      <c r="X26" s="22"/>
      <c r="Y26" s="22"/>
      <c r="Z26" s="22"/>
      <c r="AA26" s="22"/>
      <c r="AB26" s="22"/>
    </row>
    <row r="27" spans="1:33">
      <c r="J27" s="10"/>
      <c r="K27" s="10"/>
      <c r="L27" s="10"/>
      <c r="M27" s="10"/>
      <c r="N27" s="10"/>
      <c r="O27" s="10"/>
      <c r="P27" s="10"/>
      <c r="Q27" s="10"/>
      <c r="S27" s="20"/>
      <c r="T27" s="17"/>
      <c r="U27" s="19"/>
      <c r="V27" s="23"/>
      <c r="W27" s="18"/>
      <c r="X27" s="18"/>
      <c r="Y27" s="24"/>
      <c r="Z27" s="18"/>
      <c r="AA27" s="18"/>
      <c r="AB27" s="18"/>
    </row>
    <row r="28" spans="1:33">
      <c r="J28" s="10"/>
      <c r="K28" s="10"/>
      <c r="L28" s="10"/>
      <c r="M28" s="10"/>
      <c r="N28" s="10"/>
      <c r="O28" s="10"/>
      <c r="P28" s="10"/>
      <c r="Q28" s="10"/>
      <c r="S28" s="10"/>
      <c r="T28" s="10"/>
      <c r="U28" s="10"/>
      <c r="V28" s="10"/>
      <c r="W28" s="10"/>
      <c r="X28" s="10"/>
      <c r="Y28" s="10"/>
    </row>
    <row r="29" spans="1:33">
      <c r="J29" s="10"/>
      <c r="K29" s="10"/>
      <c r="L29" s="10"/>
      <c r="M29" s="10"/>
      <c r="N29" s="10"/>
      <c r="O29" s="10"/>
      <c r="P29" s="10"/>
      <c r="Q29" s="10"/>
      <c r="S29" s="10"/>
      <c r="T29" s="10"/>
      <c r="U29" s="10"/>
      <c r="V29" s="10"/>
      <c r="W29" s="10"/>
      <c r="X29" s="10"/>
      <c r="Y29" s="10"/>
    </row>
    <row r="30" spans="1:33">
      <c r="J30" s="10"/>
      <c r="K30" s="10"/>
      <c r="L30" s="10"/>
      <c r="M30" s="10"/>
      <c r="N30" s="10"/>
      <c r="O30" s="10"/>
      <c r="P30" s="10"/>
      <c r="Q30" s="10"/>
      <c r="S30" s="10"/>
      <c r="T30" s="10"/>
      <c r="U30" s="10"/>
      <c r="V30" s="10"/>
      <c r="W30" s="10"/>
      <c r="X30" s="10"/>
      <c r="Y30" s="10"/>
    </row>
    <row r="31" spans="1:33">
      <c r="J31" s="10"/>
      <c r="K31" s="10"/>
      <c r="L31" s="10"/>
      <c r="M31" s="10"/>
      <c r="N31" s="10"/>
      <c r="O31" s="10"/>
      <c r="P31" s="10"/>
      <c r="Q31" s="10"/>
      <c r="S31" s="10"/>
      <c r="T31" s="10"/>
      <c r="U31" s="10"/>
      <c r="V31" s="10"/>
      <c r="W31" s="10"/>
      <c r="X31" s="10"/>
      <c r="Y31" s="10"/>
    </row>
    <row r="32" spans="1:33">
      <c r="J32" s="10"/>
      <c r="K32" s="10"/>
      <c r="L32" s="10"/>
      <c r="M32" s="10"/>
      <c r="N32" s="10"/>
      <c r="O32" s="10"/>
      <c r="P32" s="10"/>
      <c r="Q32" s="10"/>
      <c r="S32" s="10"/>
      <c r="T32" s="10"/>
      <c r="U32" s="10"/>
      <c r="V32" s="10"/>
      <c r="W32" s="10"/>
      <c r="X32" s="10"/>
      <c r="Y32" s="10"/>
    </row>
    <row r="33" spans="10:25">
      <c r="J33" s="10"/>
      <c r="K33" s="10"/>
      <c r="L33" s="10"/>
      <c r="M33" s="10"/>
      <c r="N33" s="10"/>
      <c r="O33" s="10"/>
      <c r="P33" s="10"/>
      <c r="Q33" s="10"/>
      <c r="S33" s="10"/>
      <c r="T33" s="10"/>
      <c r="U33" s="10"/>
      <c r="V33" s="10"/>
      <c r="W33" s="10"/>
      <c r="X33" s="10"/>
      <c r="Y33" s="10"/>
    </row>
    <row r="34" spans="10:25" ht="15.75">
      <c r="J34" s="10"/>
      <c r="K34" s="10"/>
      <c r="L34" s="10"/>
      <c r="M34" s="10"/>
      <c r="N34" s="10"/>
      <c r="O34" s="10"/>
      <c r="P34" s="10"/>
      <c r="Q34" s="10"/>
      <c r="S34" s="25"/>
      <c r="U34" s="25"/>
      <c r="V34" s="10"/>
      <c r="W34" s="10"/>
      <c r="X34" s="10"/>
      <c r="Y34" s="10"/>
    </row>
    <row r="35" spans="10:25">
      <c r="J35" s="10"/>
      <c r="K35" s="10"/>
      <c r="L35" s="10"/>
      <c r="M35" s="10"/>
      <c r="N35" s="10"/>
      <c r="O35" s="10"/>
      <c r="P35" s="10"/>
      <c r="Q35" s="10"/>
      <c r="S35" s="26"/>
      <c r="U35" s="27"/>
      <c r="V35" s="10"/>
      <c r="W35" s="10"/>
      <c r="X35" s="10"/>
      <c r="Y35" s="10"/>
    </row>
    <row r="36" spans="10:25">
      <c r="S36" s="10"/>
      <c r="U36" s="28"/>
      <c r="V36" s="10"/>
      <c r="W36" s="10"/>
    </row>
    <row r="37" spans="10:25">
      <c r="U37" s="29"/>
      <c r="V37" s="8"/>
      <c r="X37" s="12"/>
      <c r="Y37" s="13"/>
    </row>
    <row r="38" spans="10:25">
      <c r="U38" s="29"/>
      <c r="V38" s="8"/>
      <c r="Y38" s="14"/>
    </row>
    <row r="39" spans="10:25">
      <c r="U39" s="29"/>
      <c r="V39" s="8"/>
      <c r="Y39" s="14"/>
    </row>
    <row r="40" spans="10:25">
      <c r="U40" s="29"/>
      <c r="V40" s="8"/>
      <c r="Y40" s="14"/>
    </row>
    <row r="41" spans="10:25">
      <c r="Y41" s="14"/>
    </row>
    <row r="50" spans="1:5">
      <c r="A50" s="5"/>
      <c r="B50" s="5"/>
      <c r="C50" s="5"/>
      <c r="D50" s="5"/>
      <c r="E50" s="5"/>
    </row>
    <row r="51" spans="1:5">
      <c r="A51" s="5"/>
      <c r="B51" s="5"/>
      <c r="C51" s="5"/>
      <c r="D51" s="5"/>
      <c r="E51" s="5"/>
    </row>
    <row r="52" spans="1:5">
      <c r="A52" s="5"/>
      <c r="B52" s="5"/>
      <c r="C52" s="5"/>
      <c r="D52" s="5"/>
      <c r="E52" s="5"/>
    </row>
    <row r="53" spans="1:5">
      <c r="A53" s="5"/>
      <c r="B53" s="5"/>
      <c r="C53" s="5"/>
      <c r="D53" s="5"/>
      <c r="E53" s="5"/>
    </row>
    <row r="54" spans="1:5">
      <c r="A54" s="5"/>
      <c r="B54" s="5"/>
      <c r="C54" s="5"/>
      <c r="D54" s="5"/>
      <c r="E54" s="5"/>
    </row>
    <row r="55" spans="1:5">
      <c r="A55" s="5"/>
      <c r="B55" s="5"/>
      <c r="C55" s="5"/>
      <c r="D55" s="5"/>
      <c r="E55" s="5"/>
    </row>
    <row r="56" spans="1:5">
      <c r="A56" s="5"/>
      <c r="B56" s="5"/>
      <c r="C56" s="5"/>
      <c r="D56" s="5"/>
      <c r="E56" s="5"/>
    </row>
    <row r="57" spans="1:5">
      <c r="A57" s="5"/>
      <c r="B57" s="5"/>
      <c r="C57" s="5"/>
      <c r="D57" s="5"/>
      <c r="E57" s="5"/>
    </row>
    <row r="58" spans="1:5">
      <c r="A58" s="5"/>
      <c r="B58" s="5"/>
      <c r="C58" s="5"/>
      <c r="D58" s="5"/>
      <c r="E58" s="5"/>
    </row>
    <row r="59" spans="1:5">
      <c r="A59" s="5"/>
      <c r="B59" s="5"/>
      <c r="C59" s="5"/>
      <c r="D59" s="5"/>
      <c r="E59" s="5"/>
    </row>
    <row r="60" spans="1:5">
      <c r="A60" s="5"/>
      <c r="B60" s="5"/>
      <c r="C60" s="5"/>
      <c r="D60" s="5"/>
      <c r="E60" s="5"/>
    </row>
    <row r="61" spans="1:5">
      <c r="A61" s="5"/>
      <c r="B61" s="5"/>
      <c r="C61" s="5"/>
      <c r="D61" s="5"/>
      <c r="E61" s="5"/>
    </row>
    <row r="62" spans="1:5">
      <c r="A62" s="5"/>
      <c r="B62" s="5"/>
      <c r="C62" s="5"/>
      <c r="D62" s="5"/>
      <c r="E62" s="5"/>
    </row>
    <row r="63" spans="1:5">
      <c r="A63" s="5"/>
      <c r="B63" s="5"/>
      <c r="C63" s="5"/>
      <c r="D63" s="5"/>
      <c r="E63" s="5"/>
    </row>
    <row r="64" spans="1:5">
      <c r="A64" s="5"/>
      <c r="B64" s="5"/>
      <c r="C64" s="5"/>
      <c r="D64" s="5"/>
      <c r="E64" s="5"/>
    </row>
    <row r="65" spans="1:5">
      <c r="A65" s="5"/>
      <c r="B65" s="5"/>
      <c r="C65" s="5"/>
      <c r="D65" s="5"/>
      <c r="E65" s="5"/>
    </row>
  </sheetData>
  <mergeCells count="1">
    <mergeCell ref="B7:E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20F4-264E-4F53-BCBC-1D2E4FB838E8}">
  <sheetPr>
    <tabColor theme="7" tint="0.79998168889431442"/>
  </sheetPr>
  <dimension ref="A1:Z34"/>
  <sheetViews>
    <sheetView zoomScale="85" zoomScaleNormal="85" workbookViewId="0"/>
  </sheetViews>
  <sheetFormatPr defaultRowHeight="15"/>
  <cols>
    <col min="2" max="4" width="19.140625" customWidth="1"/>
    <col min="7" max="14" width="10.140625" customWidth="1"/>
  </cols>
  <sheetData>
    <row r="1" spans="1:26">
      <c r="A1" s="6" t="s">
        <v>54</v>
      </c>
    </row>
    <row r="3" spans="1:26">
      <c r="A3" t="s">
        <v>2</v>
      </c>
      <c r="B3" s="38"/>
      <c r="C3" s="38"/>
      <c r="D3" s="38"/>
      <c r="E3" s="38"/>
    </row>
    <row r="4" spans="1:26">
      <c r="A4" s="477" t="s">
        <v>55</v>
      </c>
      <c r="B4" s="477"/>
      <c r="C4" s="477"/>
      <c r="D4" s="477"/>
      <c r="E4" s="38"/>
    </row>
    <row r="5" spans="1:26">
      <c r="A5" s="477" t="s">
        <v>56</v>
      </c>
      <c r="B5" s="477"/>
      <c r="C5" s="477"/>
      <c r="D5" s="477"/>
      <c r="E5" s="38"/>
    </row>
    <row r="6" spans="1:26">
      <c r="A6" s="477" t="s">
        <v>57</v>
      </c>
      <c r="B6" s="477"/>
      <c r="C6" s="477"/>
      <c r="D6" s="477"/>
      <c r="E6" s="38"/>
    </row>
    <row r="7" spans="1:26" ht="43.5" customHeight="1">
      <c r="A7" s="478" t="s">
        <v>58</v>
      </c>
      <c r="B7" s="478"/>
      <c r="C7" s="478"/>
      <c r="D7" s="478"/>
      <c r="E7" s="478"/>
      <c r="F7" s="478"/>
      <c r="G7" s="478"/>
      <c r="H7" s="478"/>
      <c r="I7" s="478"/>
      <c r="J7" s="478"/>
    </row>
    <row r="8" spans="1:26">
      <c r="B8" s="38"/>
      <c r="C8" s="38"/>
      <c r="D8" s="38"/>
      <c r="E8" s="38"/>
    </row>
    <row r="9" spans="1:26">
      <c r="B9" s="474" t="s">
        <v>54</v>
      </c>
      <c r="C9" s="476"/>
      <c r="D9" s="475"/>
      <c r="E9" s="38"/>
    </row>
    <row r="10" spans="1:26" ht="30">
      <c r="A10" s="72" t="s">
        <v>49</v>
      </c>
      <c r="B10" s="73" t="s">
        <v>20</v>
      </c>
      <c r="C10" s="73" t="s">
        <v>26</v>
      </c>
      <c r="D10" s="73" t="s">
        <v>27</v>
      </c>
    </row>
    <row r="11" spans="1:26">
      <c r="A11" s="45">
        <v>2021</v>
      </c>
      <c r="B11" s="75">
        <v>39.889000000000003</v>
      </c>
      <c r="C11" s="75">
        <v>39.889000000000003</v>
      </c>
      <c r="D11" s="75">
        <v>39.889000000000003</v>
      </c>
      <c r="E11" s="38"/>
      <c r="G11" s="2"/>
      <c r="H11" s="2"/>
      <c r="I11" s="2"/>
      <c r="J11" s="2"/>
      <c r="K11" s="2"/>
      <c r="L11" s="2"/>
      <c r="M11" s="2"/>
      <c r="N11" s="2"/>
    </row>
    <row r="12" spans="1:26">
      <c r="A12" s="45">
        <v>2022</v>
      </c>
      <c r="B12" s="75">
        <v>39.962144105366953</v>
      </c>
      <c r="C12" s="75">
        <v>39.985850108278612</v>
      </c>
      <c r="D12" s="75">
        <v>39.962144105366953</v>
      </c>
      <c r="E12" s="38"/>
      <c r="G12" s="2"/>
      <c r="H12" s="2"/>
      <c r="I12" s="2"/>
      <c r="J12" s="2"/>
      <c r="K12" s="2"/>
      <c r="L12" s="2"/>
      <c r="M12" s="2"/>
      <c r="N12" s="2"/>
      <c r="P12" s="66"/>
      <c r="Q12" s="66"/>
      <c r="R12" s="66"/>
      <c r="T12" s="66"/>
      <c r="U12" s="66"/>
      <c r="V12" s="66"/>
      <c r="X12" s="44"/>
      <c r="Y12" s="44"/>
      <c r="Z12" s="44"/>
    </row>
    <row r="13" spans="1:26">
      <c r="A13" s="45">
        <v>2023</v>
      </c>
      <c r="B13" s="75">
        <v>40.200425384245818</v>
      </c>
      <c r="C13" s="75">
        <v>40.26290729604046</v>
      </c>
      <c r="D13" s="75">
        <v>40.200425384245818</v>
      </c>
      <c r="E13" s="38"/>
      <c r="G13" s="2"/>
      <c r="H13" s="2"/>
      <c r="I13" s="2"/>
      <c r="J13" s="2"/>
      <c r="K13" s="2"/>
      <c r="L13" s="2"/>
      <c r="M13" s="2"/>
      <c r="N13" s="2"/>
      <c r="P13" s="66"/>
      <c r="Q13" s="66"/>
      <c r="R13" s="66"/>
      <c r="T13" s="66"/>
      <c r="U13" s="66"/>
      <c r="V13" s="66"/>
      <c r="X13" s="44"/>
      <c r="Y13" s="44"/>
      <c r="Z13" s="44"/>
    </row>
    <row r="14" spans="1:26">
      <c r="A14" s="45">
        <v>2024</v>
      </c>
      <c r="B14" s="75">
        <v>40.719186067364944</v>
      </c>
      <c r="C14" s="75">
        <v>40.676900752883341</v>
      </c>
      <c r="D14" s="75">
        <v>40.719186067364944</v>
      </c>
      <c r="E14" s="38"/>
      <c r="G14" s="2"/>
      <c r="H14" s="2"/>
      <c r="I14" s="2"/>
      <c r="J14" s="2"/>
      <c r="K14" s="2"/>
      <c r="L14" s="2"/>
      <c r="M14" s="2"/>
      <c r="N14" s="2"/>
      <c r="P14" s="66"/>
      <c r="Q14" s="66"/>
      <c r="R14" s="66"/>
      <c r="T14" s="66"/>
      <c r="U14" s="66"/>
      <c r="V14" s="66"/>
      <c r="X14" s="44"/>
      <c r="Y14" s="44"/>
      <c r="Z14" s="44"/>
    </row>
    <row r="15" spans="1:26">
      <c r="A15" s="45">
        <v>2025</v>
      </c>
      <c r="B15" s="75">
        <v>41.313462313990826</v>
      </c>
      <c r="C15" s="75">
        <v>41.090371997650941</v>
      </c>
      <c r="D15" s="75">
        <v>36.245314268018824</v>
      </c>
      <c r="E15" s="38"/>
      <c r="G15" s="2"/>
      <c r="H15" s="2"/>
      <c r="I15" s="2"/>
      <c r="J15" s="2"/>
      <c r="K15" s="2"/>
      <c r="L15" s="2"/>
      <c r="M15" s="2"/>
      <c r="N15" s="2"/>
      <c r="P15" s="66"/>
      <c r="Q15" s="66"/>
      <c r="R15" s="66"/>
      <c r="T15" s="66"/>
      <c r="U15" s="66"/>
      <c r="V15" s="66"/>
      <c r="X15" s="44"/>
      <c r="Y15" s="44"/>
      <c r="Z15" s="44"/>
    </row>
    <row r="16" spans="1:26">
      <c r="A16" s="45">
        <v>2026</v>
      </c>
      <c r="B16" s="75">
        <v>42.062355834988097</v>
      </c>
      <c r="C16" s="75">
        <v>41.472746556053899</v>
      </c>
      <c r="D16" s="75">
        <v>37.024687553570601</v>
      </c>
      <c r="E16" s="38"/>
      <c r="G16" s="2"/>
      <c r="H16" s="2"/>
      <c r="I16" s="2"/>
      <c r="J16" s="2"/>
      <c r="K16" s="2"/>
      <c r="L16" s="2"/>
      <c r="M16" s="2"/>
      <c r="N16" s="2"/>
      <c r="P16" s="66"/>
      <c r="Q16" s="66"/>
      <c r="R16" s="66"/>
      <c r="T16" s="66"/>
      <c r="U16" s="66"/>
      <c r="V16" s="66"/>
      <c r="X16" s="44"/>
      <c r="Y16" s="44"/>
      <c r="Z16" s="44"/>
    </row>
    <row r="17" spans="1:26">
      <c r="A17" s="45">
        <v>2027</v>
      </c>
      <c r="B17" s="75">
        <v>42.787714981334403</v>
      </c>
      <c r="C17" s="75">
        <v>41.863092055126138</v>
      </c>
      <c r="D17" s="75">
        <v>37.791238011431069</v>
      </c>
      <c r="E17" s="38"/>
      <c r="G17" s="2"/>
      <c r="H17" s="2"/>
      <c r="I17" s="2"/>
      <c r="J17" s="2"/>
      <c r="K17" s="2"/>
      <c r="L17" s="2"/>
      <c r="M17" s="2"/>
      <c r="N17" s="2"/>
      <c r="P17" s="66"/>
      <c r="Q17" s="66"/>
      <c r="R17" s="66"/>
      <c r="T17" s="66"/>
      <c r="U17" s="66"/>
      <c r="V17" s="66"/>
      <c r="X17" s="44"/>
      <c r="Y17" s="44"/>
      <c r="Z17" s="44"/>
    </row>
    <row r="18" spans="1:26">
      <c r="A18" s="45">
        <v>2028</v>
      </c>
      <c r="B18" s="75">
        <v>43.560272555961895</v>
      </c>
      <c r="C18" s="75">
        <v>42.258512582425766</v>
      </c>
      <c r="D18" s="75">
        <v>38.635887161823703</v>
      </c>
      <c r="E18" s="38"/>
      <c r="G18" s="2"/>
      <c r="H18" s="2"/>
      <c r="I18" s="2"/>
      <c r="J18" s="2"/>
      <c r="K18" s="2"/>
      <c r="L18" s="2"/>
      <c r="M18" s="2"/>
      <c r="N18" s="2"/>
      <c r="P18" s="66"/>
      <c r="Q18" s="66"/>
      <c r="R18" s="66"/>
      <c r="T18" s="66"/>
      <c r="U18" s="66"/>
      <c r="V18" s="66"/>
      <c r="X18" s="44"/>
      <c r="Y18" s="44"/>
      <c r="Z18" s="44"/>
    </row>
    <row r="19" spans="1:26">
      <c r="A19" s="45">
        <v>2029</v>
      </c>
      <c r="B19" s="75">
        <v>44.381561438244553</v>
      </c>
      <c r="C19" s="75">
        <v>42.619770038665159</v>
      </c>
      <c r="D19" s="75">
        <v>39.575021985183291</v>
      </c>
      <c r="E19" s="38"/>
      <c r="G19" s="2"/>
      <c r="H19" s="2"/>
      <c r="I19" s="2"/>
      <c r="J19" s="2"/>
      <c r="K19" s="2"/>
      <c r="L19" s="2"/>
      <c r="M19" s="2"/>
      <c r="N19" s="2"/>
      <c r="P19" s="66"/>
      <c r="Q19" s="66"/>
      <c r="R19" s="66"/>
      <c r="T19" s="66"/>
      <c r="U19" s="66"/>
      <c r="V19" s="66"/>
      <c r="X19" s="44"/>
      <c r="Y19" s="44"/>
      <c r="Z19" s="44"/>
    </row>
    <row r="20" spans="1:26">
      <c r="A20" s="45">
        <v>2030</v>
      </c>
      <c r="B20" s="75">
        <v>45.264230534995491</v>
      </c>
      <c r="C20" s="75">
        <v>42.950198708918677</v>
      </c>
      <c r="D20" s="75">
        <v>40.677144675969402</v>
      </c>
      <c r="E20" s="38"/>
      <c r="G20" s="2"/>
      <c r="H20" s="2"/>
      <c r="I20" s="2"/>
      <c r="J20" s="2"/>
      <c r="K20" s="2"/>
      <c r="L20" s="2"/>
      <c r="M20" s="2"/>
      <c r="N20" s="2"/>
      <c r="P20" s="66"/>
      <c r="Q20" s="66"/>
      <c r="R20" s="66"/>
      <c r="T20" s="66"/>
      <c r="U20" s="66"/>
      <c r="V20" s="66"/>
      <c r="X20" s="44"/>
      <c r="Y20" s="44"/>
      <c r="Z20" s="44"/>
    </row>
    <row r="21" spans="1:26">
      <c r="A21" s="45">
        <v>2031</v>
      </c>
      <c r="B21" s="75">
        <v>46.266093058633089</v>
      </c>
      <c r="C21" s="75">
        <v>43.329667095516655</v>
      </c>
      <c r="D21" s="75">
        <v>41.840847630276919</v>
      </c>
      <c r="E21" s="38"/>
      <c r="G21" s="2"/>
      <c r="H21" s="2"/>
      <c r="I21" s="2"/>
      <c r="J21" s="2"/>
      <c r="K21" s="2"/>
      <c r="L21" s="2"/>
      <c r="M21" s="2"/>
      <c r="N21" s="2"/>
      <c r="P21" s="66"/>
      <c r="Q21" s="66"/>
      <c r="R21" s="66"/>
      <c r="T21" s="66"/>
      <c r="U21" s="66"/>
      <c r="V21" s="66"/>
      <c r="X21" s="44"/>
      <c r="Y21" s="44"/>
      <c r="Z21" s="44"/>
    </row>
    <row r="22" spans="1:26">
      <c r="A22" s="45">
        <v>2032</v>
      </c>
      <c r="B22" s="75">
        <v>47.298953844924768</v>
      </c>
      <c r="C22" s="75">
        <v>43.748574753938982</v>
      </c>
      <c r="D22" s="75">
        <v>42.891518996488628</v>
      </c>
      <c r="E22" s="38"/>
      <c r="G22" s="2"/>
      <c r="H22" s="2"/>
      <c r="I22" s="2"/>
      <c r="J22" s="2"/>
      <c r="K22" s="2"/>
      <c r="L22" s="2"/>
      <c r="M22" s="2"/>
      <c r="N22" s="2"/>
      <c r="P22" s="66"/>
      <c r="Q22" s="66"/>
      <c r="R22" s="66"/>
      <c r="T22" s="66"/>
      <c r="U22" s="66"/>
      <c r="V22" s="66"/>
      <c r="X22" s="44"/>
      <c r="Y22" s="44"/>
      <c r="Z22" s="44"/>
    </row>
    <row r="23" spans="1:26">
      <c r="A23" s="45">
        <v>2033</v>
      </c>
      <c r="B23" s="75">
        <v>48.442064704555179</v>
      </c>
      <c r="C23" s="75">
        <v>44.149570449170589</v>
      </c>
      <c r="D23" s="75">
        <v>44.031782142069254</v>
      </c>
      <c r="E23" s="38"/>
      <c r="G23" s="2"/>
      <c r="H23" s="2"/>
      <c r="I23" s="2"/>
      <c r="J23" s="2"/>
      <c r="K23" s="2"/>
      <c r="L23" s="2"/>
      <c r="M23" s="2"/>
      <c r="N23" s="2"/>
      <c r="P23" s="66"/>
      <c r="Q23" s="66"/>
      <c r="R23" s="66"/>
      <c r="T23" s="66"/>
      <c r="U23" s="66"/>
      <c r="V23" s="66"/>
      <c r="X23" s="44"/>
      <c r="Y23" s="44"/>
      <c r="Z23" s="44"/>
    </row>
    <row r="24" spans="1:26">
      <c r="A24" s="45">
        <v>2034</v>
      </c>
      <c r="B24" s="75">
        <v>49.579858916613752</v>
      </c>
      <c r="C24" s="75">
        <v>44.59508873994556</v>
      </c>
      <c r="D24" s="75">
        <v>45.161501484979389</v>
      </c>
      <c r="E24" s="38"/>
      <c r="G24" s="2"/>
      <c r="H24" s="2"/>
      <c r="I24" s="2"/>
      <c r="J24" s="2"/>
      <c r="K24" s="2"/>
      <c r="L24" s="2"/>
      <c r="M24" s="2"/>
      <c r="N24" s="2"/>
      <c r="P24" s="66"/>
      <c r="Q24" s="66"/>
      <c r="R24" s="66"/>
      <c r="T24" s="66"/>
      <c r="U24" s="66"/>
      <c r="V24" s="66"/>
      <c r="X24" s="44"/>
      <c r="Y24" s="44"/>
      <c r="Z24" s="44"/>
    </row>
    <row r="25" spans="1:26">
      <c r="A25" s="45">
        <v>2035</v>
      </c>
      <c r="B25" s="75">
        <v>50.693090063957975</v>
      </c>
      <c r="C25" s="75">
        <v>45.047816067319779</v>
      </c>
      <c r="D25" s="75">
        <v>46.269061714813098</v>
      </c>
      <c r="E25" s="38"/>
      <c r="G25" s="2"/>
      <c r="H25" s="2"/>
      <c r="I25" s="2"/>
      <c r="J25" s="2"/>
      <c r="K25" s="2"/>
      <c r="L25" s="2"/>
      <c r="M25" s="2"/>
      <c r="N25" s="2"/>
      <c r="P25" s="66"/>
      <c r="Q25" s="66"/>
      <c r="R25" s="66"/>
      <c r="T25" s="66"/>
      <c r="U25" s="66"/>
      <c r="V25" s="66"/>
      <c r="X25" s="44"/>
      <c r="Y25" s="44"/>
      <c r="Z25" s="44"/>
    </row>
    <row r="26" spans="1:26">
      <c r="B26" s="38"/>
      <c r="C26" s="38"/>
      <c r="D26" s="38"/>
      <c r="E26" s="38"/>
      <c r="P26" s="66"/>
      <c r="Q26" s="66"/>
      <c r="R26" s="66"/>
      <c r="T26" s="66"/>
    </row>
    <row r="27" spans="1:26">
      <c r="B27" s="38"/>
      <c r="C27" s="38"/>
      <c r="D27" s="38"/>
      <c r="E27" s="38"/>
    </row>
    <row r="28" spans="1:26">
      <c r="B28" s="38"/>
      <c r="C28" s="38"/>
      <c r="D28" s="38"/>
      <c r="E28" s="38"/>
    </row>
    <row r="29" spans="1:26">
      <c r="B29" s="38"/>
      <c r="C29" s="38"/>
      <c r="D29" s="38"/>
      <c r="E29" s="38"/>
    </row>
    <row r="30" spans="1:26">
      <c r="B30" s="38"/>
      <c r="C30" s="38"/>
      <c r="D30" s="38"/>
      <c r="E30" s="38"/>
    </row>
    <row r="31" spans="1:26">
      <c r="B31" s="38"/>
      <c r="C31" s="38"/>
      <c r="D31" s="38"/>
      <c r="E31" s="38"/>
    </row>
    <row r="32" spans="1:26">
      <c r="B32" s="38"/>
      <c r="C32" s="38"/>
      <c r="D32" s="38"/>
      <c r="E32" s="38"/>
    </row>
    <row r="33" spans="2:5">
      <c r="B33" s="38"/>
      <c r="C33" s="38"/>
      <c r="D33" s="38"/>
      <c r="E33" s="38"/>
    </row>
    <row r="34" spans="2:5">
      <c r="B34" s="38"/>
      <c r="C34" s="38"/>
      <c r="D34" s="38"/>
      <c r="E34" s="38"/>
    </row>
  </sheetData>
  <mergeCells count="5">
    <mergeCell ref="A4:D4"/>
    <mergeCell ref="A5:D5"/>
    <mergeCell ref="A6:D6"/>
    <mergeCell ref="A7:J7"/>
    <mergeCell ref="B9:D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3D9A-EF45-448C-ABAA-2865988C4DD3}">
  <sheetPr>
    <tabColor theme="7" tint="0.79998168889431442"/>
  </sheetPr>
  <dimension ref="A1:G118"/>
  <sheetViews>
    <sheetView zoomScale="85" zoomScaleNormal="85" workbookViewId="0"/>
  </sheetViews>
  <sheetFormatPr defaultColWidth="8.7109375" defaultRowHeight="15"/>
  <cols>
    <col min="1" max="1" width="33.42578125" customWidth="1"/>
    <col min="2" max="7" width="17.7109375" customWidth="1"/>
    <col min="8" max="8" width="40.5703125" customWidth="1"/>
  </cols>
  <sheetData>
    <row r="1" spans="1:7">
      <c r="A1" s="6" t="s">
        <v>59</v>
      </c>
    </row>
    <row r="3" spans="1:7">
      <c r="A3" t="s">
        <v>2</v>
      </c>
    </row>
    <row r="4" spans="1:7">
      <c r="A4" t="s">
        <v>60</v>
      </c>
    </row>
    <row r="5" spans="1:7">
      <c r="A5" t="s">
        <v>61</v>
      </c>
    </row>
    <row r="6" spans="1:7">
      <c r="A6" t="s">
        <v>62</v>
      </c>
    </row>
    <row r="7" spans="1:7">
      <c r="A7" t="s">
        <v>63</v>
      </c>
    </row>
    <row r="8" spans="1:7">
      <c r="A8" t="s">
        <v>64</v>
      </c>
    </row>
    <row r="9" spans="1:7" ht="18">
      <c r="A9" t="s">
        <v>65</v>
      </c>
    </row>
    <row r="11" spans="1:7" s="210" customFormat="1">
      <c r="A11" s="209" t="s">
        <v>66</v>
      </c>
    </row>
    <row r="12" spans="1:7" ht="15.75" thickBot="1">
      <c r="A12" s="6"/>
    </row>
    <row r="13" spans="1:7" ht="30">
      <c r="A13" s="433"/>
      <c r="B13" s="393" t="s">
        <v>67</v>
      </c>
      <c r="C13" s="393" t="s">
        <v>68</v>
      </c>
      <c r="D13" s="393" t="s">
        <v>69</v>
      </c>
      <c r="E13" s="393" t="s">
        <v>70</v>
      </c>
      <c r="F13" s="393" t="s">
        <v>71</v>
      </c>
      <c r="G13" s="394" t="s">
        <v>72</v>
      </c>
    </row>
    <row r="14" spans="1:7">
      <c r="A14" s="434" t="s">
        <v>73</v>
      </c>
      <c r="B14" s="435">
        <v>46</v>
      </c>
      <c r="C14" s="435">
        <v>12</v>
      </c>
      <c r="D14" s="435">
        <v>10</v>
      </c>
      <c r="E14" s="435">
        <v>15</v>
      </c>
      <c r="F14" s="435">
        <v>11</v>
      </c>
      <c r="G14" s="436">
        <v>6</v>
      </c>
    </row>
    <row r="15" spans="1:7" ht="30">
      <c r="A15" s="434" t="s">
        <v>74</v>
      </c>
      <c r="B15" s="437">
        <v>5.4808000000000003</v>
      </c>
      <c r="C15" s="437">
        <v>0.63639999999999997</v>
      </c>
      <c r="D15" s="437">
        <v>2</v>
      </c>
      <c r="E15" s="437">
        <v>1.099</v>
      </c>
      <c r="F15" s="437">
        <v>0.3851</v>
      </c>
      <c r="G15" s="438">
        <v>0.86</v>
      </c>
    </row>
    <row r="16" spans="1:7">
      <c r="A16" s="434" t="s">
        <v>75</v>
      </c>
      <c r="B16" s="442">
        <v>66.400883231219524</v>
      </c>
      <c r="C16" s="442">
        <v>78.343850423078095</v>
      </c>
      <c r="D16" s="442">
        <v>96.887613622780762</v>
      </c>
      <c r="E16" s="442">
        <v>71.662904736542401</v>
      </c>
      <c r="F16" s="442">
        <v>115.94860378401506</v>
      </c>
      <c r="G16" s="443">
        <v>251.50099640085477</v>
      </c>
    </row>
    <row r="17" spans="1:7">
      <c r="A17" s="434" t="s">
        <v>76</v>
      </c>
      <c r="B17" s="442">
        <v>78.53335431149209</v>
      </c>
      <c r="C17" s="442">
        <v>95.935823265457273</v>
      </c>
      <c r="D17" s="442">
        <v>111.49965462004357</v>
      </c>
      <c r="E17" s="442">
        <v>89.879714718029746</v>
      </c>
      <c r="F17" s="442">
        <v>126.11292087224889</v>
      </c>
      <c r="G17" s="443">
        <v>273.00349931993037</v>
      </c>
    </row>
    <row r="18" spans="1:7">
      <c r="A18" s="434" t="s">
        <v>77</v>
      </c>
      <c r="B18" s="442">
        <v>117.84068203802639</v>
      </c>
      <c r="C18" s="442">
        <v>125.83246425975948</v>
      </c>
      <c r="D18" s="442">
        <v>126.55777006791361</v>
      </c>
      <c r="E18" s="442">
        <v>107.19980063117369</v>
      </c>
      <c r="F18" s="442">
        <v>134.51492281959287</v>
      </c>
      <c r="G18" s="443">
        <v>295.02385808907184</v>
      </c>
    </row>
    <row r="19" spans="1:7" ht="15.75" thickBot="1">
      <c r="A19" s="439" t="s">
        <v>78</v>
      </c>
      <c r="B19" s="440" t="s">
        <v>79</v>
      </c>
      <c r="C19" s="440" t="s">
        <v>80</v>
      </c>
      <c r="D19" s="440" t="s">
        <v>80</v>
      </c>
      <c r="E19" s="440" t="s">
        <v>81</v>
      </c>
      <c r="F19" s="440" t="s">
        <v>81</v>
      </c>
      <c r="G19" s="441" t="s">
        <v>81</v>
      </c>
    </row>
    <row r="21" spans="1:7">
      <c r="A21" s="6"/>
    </row>
    <row r="23" spans="1:7">
      <c r="A23" s="6"/>
      <c r="B23" s="6"/>
      <c r="C23" s="6"/>
      <c r="D23" s="6"/>
      <c r="E23" s="6"/>
    </row>
    <row r="24" spans="1:7">
      <c r="E24" s="40"/>
    </row>
    <row r="25" spans="1:7">
      <c r="E25" s="40"/>
    </row>
    <row r="26" spans="1:7">
      <c r="E26" s="40"/>
    </row>
    <row r="27" spans="1:7">
      <c r="E27" s="40"/>
    </row>
    <row r="28" spans="1:7">
      <c r="E28" s="40"/>
    </row>
    <row r="29" spans="1:7">
      <c r="E29" s="40"/>
    </row>
    <row r="30" spans="1:7">
      <c r="E30" s="40"/>
    </row>
    <row r="31" spans="1:7">
      <c r="E31" s="40"/>
    </row>
    <row r="32" spans="1:7">
      <c r="E32" s="40"/>
    </row>
    <row r="33" spans="5:5">
      <c r="E33" s="40"/>
    </row>
    <row r="34" spans="5:5">
      <c r="E34" s="40"/>
    </row>
    <row r="35" spans="5:5">
      <c r="E35" s="40"/>
    </row>
    <row r="36" spans="5:5">
      <c r="E36" s="40"/>
    </row>
    <row r="37" spans="5:5">
      <c r="E37" s="40"/>
    </row>
    <row r="38" spans="5:5">
      <c r="E38" s="40"/>
    </row>
    <row r="39" spans="5:5">
      <c r="E39" s="40"/>
    </row>
    <row r="40" spans="5:5">
      <c r="E40" s="40"/>
    </row>
    <row r="41" spans="5:5">
      <c r="E41" s="40"/>
    </row>
    <row r="42" spans="5:5">
      <c r="E42" s="40"/>
    </row>
    <row r="43" spans="5:5">
      <c r="E43" s="40"/>
    </row>
    <row r="44" spans="5:5">
      <c r="E44" s="40"/>
    </row>
    <row r="45" spans="5:5">
      <c r="E45" s="40"/>
    </row>
    <row r="46" spans="5:5">
      <c r="E46" s="40"/>
    </row>
    <row r="47" spans="5:5">
      <c r="E47" s="40"/>
    </row>
    <row r="48" spans="5:5">
      <c r="E48" s="40"/>
    </row>
    <row r="49" spans="5:5">
      <c r="E49" s="40"/>
    </row>
    <row r="50" spans="5:5">
      <c r="E50" s="40"/>
    </row>
    <row r="51" spans="5:5">
      <c r="E51" s="40"/>
    </row>
    <row r="52" spans="5:5">
      <c r="E52" s="40"/>
    </row>
    <row r="53" spans="5:5">
      <c r="E53" s="40"/>
    </row>
    <row r="54" spans="5:5">
      <c r="E54" s="40"/>
    </row>
    <row r="55" spans="5:5">
      <c r="E55" s="40"/>
    </row>
    <row r="56" spans="5:5">
      <c r="E56" s="40"/>
    </row>
    <row r="57" spans="5:5">
      <c r="E57" s="40"/>
    </row>
    <row r="58" spans="5:5">
      <c r="E58" s="40"/>
    </row>
    <row r="59" spans="5:5">
      <c r="E59" s="40"/>
    </row>
    <row r="60" spans="5:5">
      <c r="E60" s="40"/>
    </row>
    <row r="61" spans="5:5">
      <c r="E61" s="40"/>
    </row>
    <row r="62" spans="5:5">
      <c r="E62" s="40"/>
    </row>
    <row r="63" spans="5:5">
      <c r="E63" s="40"/>
    </row>
    <row r="64" spans="5:5">
      <c r="E64" s="40"/>
    </row>
    <row r="65" spans="5:5">
      <c r="E65" s="40"/>
    </row>
    <row r="66" spans="5:5">
      <c r="E66" s="40"/>
    </row>
    <row r="67" spans="5:5">
      <c r="E67" s="40"/>
    </row>
    <row r="68" spans="5:5">
      <c r="E68" s="40"/>
    </row>
    <row r="69" spans="5:5">
      <c r="E69" s="40"/>
    </row>
    <row r="70" spans="5:5">
      <c r="E70" s="40"/>
    </row>
    <row r="71" spans="5:5">
      <c r="E71" s="40"/>
    </row>
    <row r="72" spans="5:5">
      <c r="E72" s="40"/>
    </row>
    <row r="73" spans="5:5">
      <c r="E73" s="40"/>
    </row>
    <row r="74" spans="5:5">
      <c r="E74" s="40"/>
    </row>
    <row r="75" spans="5:5">
      <c r="E75" s="40"/>
    </row>
    <row r="76" spans="5:5">
      <c r="E76" s="40"/>
    </row>
    <row r="77" spans="5:5">
      <c r="E77" s="40"/>
    </row>
    <row r="78" spans="5:5">
      <c r="E78" s="40"/>
    </row>
    <row r="79" spans="5:5">
      <c r="E79" s="40"/>
    </row>
    <row r="80" spans="5:5">
      <c r="E80" s="40"/>
    </row>
    <row r="81" spans="5:5">
      <c r="E81" s="40"/>
    </row>
    <row r="82" spans="5:5">
      <c r="E82" s="40"/>
    </row>
    <row r="83" spans="5:5">
      <c r="E83" s="40"/>
    </row>
    <row r="84" spans="5:5">
      <c r="E84" s="40"/>
    </row>
    <row r="85" spans="5:5">
      <c r="E85" s="40"/>
    </row>
    <row r="86" spans="5:5">
      <c r="E86" s="40"/>
    </row>
    <row r="87" spans="5:5">
      <c r="E87" s="40"/>
    </row>
    <row r="88" spans="5:5">
      <c r="E88" s="40"/>
    </row>
    <row r="89" spans="5:5">
      <c r="E89" s="40"/>
    </row>
    <row r="90" spans="5:5">
      <c r="E90" s="40"/>
    </row>
    <row r="91" spans="5:5">
      <c r="E91" s="40"/>
    </row>
    <row r="92" spans="5:5">
      <c r="E92" s="40"/>
    </row>
    <row r="93" spans="5:5">
      <c r="E93" s="40"/>
    </row>
    <row r="94" spans="5:5">
      <c r="E94" s="40"/>
    </row>
    <row r="95" spans="5:5">
      <c r="E95" s="40"/>
    </row>
    <row r="96" spans="5:5">
      <c r="E96" s="40"/>
    </row>
    <row r="97" spans="5:5">
      <c r="E97" s="40"/>
    </row>
    <row r="98" spans="5:5">
      <c r="E98" s="40"/>
    </row>
    <row r="99" spans="5:5">
      <c r="E99" s="40"/>
    </row>
    <row r="100" spans="5:5">
      <c r="E100" s="40"/>
    </row>
    <row r="101" spans="5:5">
      <c r="E101" s="40"/>
    </row>
    <row r="102" spans="5:5">
      <c r="E102" s="40"/>
    </row>
    <row r="103" spans="5:5">
      <c r="E103" s="40"/>
    </row>
    <row r="104" spans="5:5">
      <c r="E104" s="40"/>
    </row>
    <row r="105" spans="5:5">
      <c r="E105" s="40"/>
    </row>
    <row r="106" spans="5:5">
      <c r="E106" s="40"/>
    </row>
    <row r="107" spans="5:5">
      <c r="E107" s="40"/>
    </row>
    <row r="108" spans="5:5">
      <c r="E108" s="40"/>
    </row>
    <row r="109" spans="5:5">
      <c r="E109" s="40"/>
    </row>
    <row r="110" spans="5:5">
      <c r="E110" s="40"/>
    </row>
    <row r="111" spans="5:5">
      <c r="E111" s="40"/>
    </row>
    <row r="112" spans="5:5">
      <c r="E112" s="40"/>
    </row>
    <row r="113" spans="5:5">
      <c r="E113" s="40"/>
    </row>
    <row r="114" spans="5:5">
      <c r="E114" s="40"/>
    </row>
    <row r="115" spans="5:5">
      <c r="E115" s="40"/>
    </row>
    <row r="116" spans="5:5">
      <c r="E116" s="40"/>
    </row>
    <row r="117" spans="5:5">
      <c r="E117" s="40"/>
    </row>
    <row r="118" spans="5:5">
      <c r="E118" s="40"/>
    </row>
  </sheetData>
  <phoneticPr fontId="31" type="noConversion"/>
  <conditionalFormatting sqref="B24:B118">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2496-30FE-44B4-B1DB-9A639F93EF0E}">
  <sheetPr>
    <tabColor theme="8" tint="0.79998168889431442"/>
  </sheetPr>
  <dimension ref="A1"/>
  <sheetViews>
    <sheetView workbookViewId="0">
      <selection activeCell="AS60" sqref="AS60"/>
    </sheetView>
  </sheetViews>
  <sheetFormatPr defaultColWidth="8.7109375" defaultRowHeight="15"/>
  <cols>
    <col min="1" max="16384" width="8.7109375" style="48"/>
  </cols>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293D-B59D-4E0B-A1DA-F59492BE9B4E}">
  <sheetPr>
    <tabColor theme="8" tint="0.79998168889431442"/>
  </sheetPr>
  <dimension ref="A1:BC111"/>
  <sheetViews>
    <sheetView topLeftCell="A13" zoomScale="70" zoomScaleNormal="70" workbookViewId="0">
      <selection activeCell="I71" sqref="I71"/>
    </sheetView>
  </sheetViews>
  <sheetFormatPr defaultRowHeight="15"/>
  <cols>
    <col min="1" max="1" width="10.85546875" customWidth="1"/>
    <col min="2" max="2" width="16.28515625" customWidth="1"/>
    <col min="3" max="6" width="11.28515625" customWidth="1"/>
    <col min="7" max="7" width="15.42578125" bestFit="1" customWidth="1"/>
    <col min="8" max="9" width="10.28515625" bestFit="1" customWidth="1"/>
    <col min="10" max="10" width="16.28515625" bestFit="1" customWidth="1"/>
    <col min="11" max="14" width="12.5703125" customWidth="1"/>
    <col min="15" max="15" width="14.7109375" bestFit="1" customWidth="1"/>
    <col min="17" max="17" width="11.7109375" customWidth="1"/>
    <col min="18" max="18" width="16.28515625" bestFit="1" customWidth="1"/>
    <col min="19" max="22" width="12.140625" customWidth="1"/>
    <col min="23" max="23" width="14.7109375" bestFit="1" customWidth="1"/>
    <col min="25" max="25" width="11.85546875" customWidth="1"/>
    <col min="26" max="26" width="16.28515625" bestFit="1" customWidth="1"/>
    <col min="27" max="30" width="11" customWidth="1"/>
    <col min="31" max="31" width="12.85546875" customWidth="1"/>
    <col min="33" max="33" width="10.28515625" bestFit="1" customWidth="1"/>
    <col min="34" max="34" width="18.42578125" bestFit="1" customWidth="1"/>
    <col min="35" max="38" width="12" customWidth="1"/>
    <col min="39" max="39" width="14.7109375" bestFit="1" customWidth="1"/>
    <col min="41" max="41" width="10.28515625" bestFit="1" customWidth="1"/>
    <col min="42" max="42" width="16.28515625" bestFit="1" customWidth="1"/>
    <col min="43" max="46" width="12.140625" customWidth="1"/>
    <col min="47" max="47" width="14.7109375" bestFit="1" customWidth="1"/>
    <col min="49" max="49" width="11.85546875" customWidth="1"/>
    <col min="50" max="50" width="16.28515625" bestFit="1" customWidth="1"/>
    <col min="51" max="54" width="11.85546875" customWidth="1"/>
    <col min="55" max="55" width="14.7109375" bestFit="1" customWidth="1"/>
  </cols>
  <sheetData>
    <row r="1" spans="1:55">
      <c r="A1" s="6" t="s">
        <v>82</v>
      </c>
    </row>
    <row r="2" spans="1:55">
      <c r="A2" t="s">
        <v>2</v>
      </c>
    </row>
    <row r="3" spans="1:55">
      <c r="A3" t="s">
        <v>83</v>
      </c>
    </row>
    <row r="5" spans="1:55">
      <c r="A5" s="79" t="s">
        <v>19</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G5" s="82" t="s">
        <v>25</v>
      </c>
      <c r="AH5" s="83"/>
      <c r="AI5" s="83"/>
      <c r="AJ5" s="83"/>
      <c r="AK5" s="83"/>
      <c r="AL5" s="83"/>
      <c r="AM5" s="83"/>
      <c r="AN5" s="83"/>
      <c r="AO5" s="83"/>
      <c r="AP5" s="83"/>
      <c r="AQ5" s="83"/>
      <c r="AR5" s="83"/>
      <c r="AS5" s="83"/>
      <c r="AT5" s="83"/>
      <c r="AU5" s="83"/>
      <c r="AW5" s="93" t="s">
        <v>27</v>
      </c>
      <c r="AX5" s="87"/>
      <c r="AY5" s="87"/>
      <c r="AZ5" s="87"/>
      <c r="BA5" s="87"/>
      <c r="BB5" s="87"/>
      <c r="BC5" s="87"/>
    </row>
    <row r="6" spans="1:55">
      <c r="A6" s="76" t="s">
        <v>84</v>
      </c>
      <c r="B6" s="76"/>
      <c r="C6" s="76"/>
      <c r="D6" s="76"/>
      <c r="E6" s="76"/>
      <c r="F6" s="76"/>
      <c r="G6" s="76"/>
      <c r="H6" s="76"/>
      <c r="I6" s="76" t="s">
        <v>85</v>
      </c>
      <c r="J6" s="76"/>
      <c r="K6" s="76"/>
      <c r="L6" s="76"/>
      <c r="M6" s="76"/>
      <c r="N6" s="76"/>
      <c r="O6" s="76"/>
      <c r="P6" s="76"/>
      <c r="Q6" s="76" t="s">
        <v>86</v>
      </c>
      <c r="R6" s="76"/>
      <c r="S6" s="76"/>
      <c r="T6" s="76"/>
      <c r="U6" s="76"/>
      <c r="V6" s="76"/>
      <c r="W6" s="76"/>
      <c r="X6" s="76"/>
      <c r="Y6" s="76" t="s">
        <v>87</v>
      </c>
      <c r="Z6" s="76"/>
      <c r="AA6" s="76"/>
      <c r="AB6" s="76"/>
      <c r="AC6" s="76"/>
      <c r="AD6" s="76"/>
      <c r="AE6" s="76"/>
      <c r="AG6" s="83" t="s">
        <v>84</v>
      </c>
      <c r="AH6" s="83"/>
      <c r="AI6" s="83"/>
      <c r="AJ6" s="83"/>
      <c r="AK6" s="83"/>
      <c r="AL6" s="83"/>
      <c r="AM6" s="83"/>
      <c r="AN6" s="83"/>
      <c r="AO6" s="83" t="s">
        <v>85</v>
      </c>
      <c r="AP6" s="83"/>
      <c r="AQ6" s="83"/>
      <c r="AR6" s="83"/>
      <c r="AS6" s="83"/>
      <c r="AT6" s="83"/>
      <c r="AU6" s="83"/>
      <c r="AW6" s="87" t="s">
        <v>86</v>
      </c>
      <c r="AX6" s="87"/>
      <c r="AY6" s="87"/>
      <c r="AZ6" s="87"/>
      <c r="BA6" s="87"/>
      <c r="BB6" s="87"/>
      <c r="BC6" s="87"/>
    </row>
    <row r="7" spans="1:55">
      <c r="A7" s="76" t="s">
        <v>88</v>
      </c>
      <c r="B7" s="76"/>
      <c r="C7" s="76"/>
      <c r="D7" s="76"/>
      <c r="E7" s="76"/>
      <c r="F7" s="76"/>
      <c r="G7" s="76"/>
      <c r="H7" s="76"/>
      <c r="I7" s="76" t="s">
        <v>88</v>
      </c>
      <c r="J7" s="76"/>
      <c r="K7" s="76"/>
      <c r="L7" s="76"/>
      <c r="M7" s="76"/>
      <c r="N7" s="76"/>
      <c r="O7" s="76"/>
      <c r="P7" s="76"/>
      <c r="Q7" s="76" t="s">
        <v>88</v>
      </c>
      <c r="R7" s="76"/>
      <c r="S7" s="76"/>
      <c r="T7" s="76"/>
      <c r="U7" s="76"/>
      <c r="V7" s="76"/>
      <c r="W7" s="76"/>
      <c r="X7" s="76"/>
      <c r="Y7" s="76" t="s">
        <v>88</v>
      </c>
      <c r="Z7" s="76"/>
      <c r="AA7" s="76"/>
      <c r="AB7" s="76"/>
      <c r="AC7" s="76"/>
      <c r="AD7" s="76"/>
      <c r="AE7" s="76"/>
      <c r="AG7" s="83" t="s">
        <v>89</v>
      </c>
      <c r="AH7" s="83"/>
      <c r="AI7" s="83"/>
      <c r="AJ7" s="83"/>
      <c r="AK7" s="83"/>
      <c r="AL7" s="83"/>
      <c r="AM7" s="83"/>
      <c r="AN7" s="83"/>
      <c r="AO7" s="83" t="s">
        <v>89</v>
      </c>
      <c r="AP7" s="83"/>
      <c r="AQ7" s="83"/>
      <c r="AR7" s="83"/>
      <c r="AS7" s="83"/>
      <c r="AT7" s="83"/>
      <c r="AU7" s="83"/>
      <c r="AW7" s="87" t="s">
        <v>88</v>
      </c>
      <c r="AX7" s="87"/>
      <c r="AY7" s="87"/>
      <c r="AZ7" s="87"/>
      <c r="BA7" s="87"/>
      <c r="BB7" s="87"/>
      <c r="BC7" s="87"/>
    </row>
    <row r="8" spans="1:55" s="24" customFormat="1" ht="60">
      <c r="A8" s="421" t="s">
        <v>90</v>
      </c>
      <c r="B8" s="421" t="s">
        <v>91</v>
      </c>
      <c r="C8" s="421" t="s">
        <v>92</v>
      </c>
      <c r="D8" s="421" t="s">
        <v>93</v>
      </c>
      <c r="E8" s="421" t="s">
        <v>94</v>
      </c>
      <c r="F8" s="421" t="s">
        <v>95</v>
      </c>
      <c r="G8" s="421" t="s">
        <v>96</v>
      </c>
      <c r="H8" s="422"/>
      <c r="I8" s="421" t="s">
        <v>90</v>
      </c>
      <c r="J8" s="421" t="s">
        <v>91</v>
      </c>
      <c r="K8" s="421" t="s">
        <v>92</v>
      </c>
      <c r="L8" s="421" t="s">
        <v>93</v>
      </c>
      <c r="M8" s="421" t="s">
        <v>94</v>
      </c>
      <c r="N8" s="421" t="s">
        <v>95</v>
      </c>
      <c r="O8" s="421" t="s">
        <v>96</v>
      </c>
      <c r="P8" s="422"/>
      <c r="Q8" s="421" t="s">
        <v>90</v>
      </c>
      <c r="R8" s="421" t="s">
        <v>91</v>
      </c>
      <c r="S8" s="421" t="s">
        <v>92</v>
      </c>
      <c r="T8" s="421" t="s">
        <v>93</v>
      </c>
      <c r="U8" s="421" t="s">
        <v>94</v>
      </c>
      <c r="V8" s="421" t="s">
        <v>95</v>
      </c>
      <c r="W8" s="421" t="s">
        <v>96</v>
      </c>
      <c r="X8" s="422"/>
      <c r="Y8" s="421" t="s">
        <v>90</v>
      </c>
      <c r="Z8" s="421" t="s">
        <v>91</v>
      </c>
      <c r="AA8" s="421" t="s">
        <v>92</v>
      </c>
      <c r="AB8" s="421" t="s">
        <v>93</v>
      </c>
      <c r="AC8" s="421" t="s">
        <v>94</v>
      </c>
      <c r="AD8" s="421" t="s">
        <v>95</v>
      </c>
      <c r="AE8" s="421" t="s">
        <v>96</v>
      </c>
      <c r="AG8" s="423" t="s">
        <v>90</v>
      </c>
      <c r="AH8" s="423" t="s">
        <v>91</v>
      </c>
      <c r="AI8" s="423" t="s">
        <v>92</v>
      </c>
      <c r="AJ8" s="423" t="s">
        <v>93</v>
      </c>
      <c r="AK8" s="423" t="s">
        <v>94</v>
      </c>
      <c r="AL8" s="423" t="s">
        <v>95</v>
      </c>
      <c r="AM8" s="423" t="s">
        <v>96</v>
      </c>
      <c r="AN8" s="424"/>
      <c r="AO8" s="423" t="s">
        <v>90</v>
      </c>
      <c r="AP8" s="423" t="s">
        <v>91</v>
      </c>
      <c r="AQ8" s="423" t="s">
        <v>92</v>
      </c>
      <c r="AR8" s="423" t="s">
        <v>93</v>
      </c>
      <c r="AS8" s="423" t="s">
        <v>94</v>
      </c>
      <c r="AT8" s="423" t="s">
        <v>95</v>
      </c>
      <c r="AU8" s="423" t="s">
        <v>96</v>
      </c>
      <c r="AW8" s="425" t="s">
        <v>90</v>
      </c>
      <c r="AX8" s="425" t="s">
        <v>91</v>
      </c>
      <c r="AY8" s="425" t="s">
        <v>92</v>
      </c>
      <c r="AZ8" s="425" t="s">
        <v>93</v>
      </c>
      <c r="BA8" s="425" t="s">
        <v>94</v>
      </c>
      <c r="BB8" s="425" t="s">
        <v>95</v>
      </c>
      <c r="BC8" s="425" t="s">
        <v>96</v>
      </c>
    </row>
    <row r="9" spans="1:55">
      <c r="A9" s="80">
        <v>44835</v>
      </c>
      <c r="B9" s="42" t="s">
        <v>97</v>
      </c>
      <c r="C9" s="42">
        <v>16</v>
      </c>
      <c r="D9" s="95">
        <v>0.17</v>
      </c>
      <c r="E9" s="43">
        <v>23.827200000000001</v>
      </c>
      <c r="F9" s="81">
        <v>23.827200000000001</v>
      </c>
      <c r="G9" s="42" t="s">
        <v>98</v>
      </c>
      <c r="H9" s="76"/>
      <c r="I9" s="80">
        <v>44835</v>
      </c>
      <c r="J9" s="42" t="s">
        <v>97</v>
      </c>
      <c r="K9" s="42">
        <v>16</v>
      </c>
      <c r="L9" s="95">
        <v>0.17</v>
      </c>
      <c r="M9" s="43">
        <v>23.827200000000001</v>
      </c>
      <c r="N9" s="81">
        <v>23.827200000000001</v>
      </c>
      <c r="O9" s="42" t="s">
        <v>98</v>
      </c>
      <c r="P9" s="76"/>
      <c r="Q9" s="80">
        <v>44835</v>
      </c>
      <c r="R9" s="42" t="s">
        <v>97</v>
      </c>
      <c r="S9" s="42">
        <v>16</v>
      </c>
      <c r="T9" s="95">
        <v>0.17</v>
      </c>
      <c r="U9" s="43">
        <v>23.827200000000001</v>
      </c>
      <c r="V9" s="81">
        <v>23.827200000000001</v>
      </c>
      <c r="W9" s="42" t="s">
        <v>98</v>
      </c>
      <c r="X9" s="76"/>
      <c r="Y9" s="80">
        <v>44835</v>
      </c>
      <c r="Z9" s="42" t="s">
        <v>97</v>
      </c>
      <c r="AA9" s="42">
        <v>16</v>
      </c>
      <c r="AB9" s="95">
        <v>0.17</v>
      </c>
      <c r="AC9" s="43">
        <v>23.827200000000001</v>
      </c>
      <c r="AD9" s="81">
        <v>23.827200000000001</v>
      </c>
      <c r="AE9" s="42" t="s">
        <v>98</v>
      </c>
      <c r="AG9" s="85">
        <v>44835</v>
      </c>
      <c r="AH9" s="84" t="s">
        <v>97</v>
      </c>
      <c r="AI9" s="84">
        <v>16</v>
      </c>
      <c r="AJ9" s="98">
        <v>0.17</v>
      </c>
      <c r="AK9" s="97">
        <v>23.827200000000001</v>
      </c>
      <c r="AL9" s="86">
        <v>23.827200000000001</v>
      </c>
      <c r="AM9" s="84" t="s">
        <v>98</v>
      </c>
      <c r="AN9" s="83"/>
      <c r="AO9" s="85">
        <v>44835</v>
      </c>
      <c r="AP9" s="84" t="s">
        <v>97</v>
      </c>
      <c r="AQ9" s="400">
        <v>16</v>
      </c>
      <c r="AR9" s="98">
        <v>0.17</v>
      </c>
      <c r="AS9" s="97">
        <v>23.827200000000001</v>
      </c>
      <c r="AT9" s="86">
        <v>23.827200000000001</v>
      </c>
      <c r="AU9" s="84" t="s">
        <v>98</v>
      </c>
      <c r="AW9" s="89">
        <v>44835</v>
      </c>
      <c r="AX9" s="88" t="s">
        <v>97</v>
      </c>
      <c r="AY9" s="401">
        <v>16</v>
      </c>
      <c r="AZ9" s="94">
        <v>0.17</v>
      </c>
      <c r="BA9" s="96">
        <v>23.827200000000001</v>
      </c>
      <c r="BB9" s="90">
        <v>23.827200000000001</v>
      </c>
      <c r="BC9" s="88" t="s">
        <v>98</v>
      </c>
    </row>
    <row r="10" spans="1:55">
      <c r="A10" s="80">
        <v>44927</v>
      </c>
      <c r="B10" s="42" t="s">
        <v>99</v>
      </c>
      <c r="C10" s="42">
        <v>103</v>
      </c>
      <c r="D10" s="95">
        <v>0.4</v>
      </c>
      <c r="E10" s="43">
        <v>360.91200000000003</v>
      </c>
      <c r="F10" s="81">
        <v>384.73920000000004</v>
      </c>
      <c r="G10" s="42" t="s">
        <v>67</v>
      </c>
      <c r="H10" s="76"/>
      <c r="I10" s="80">
        <v>44927</v>
      </c>
      <c r="J10" s="42" t="s">
        <v>99</v>
      </c>
      <c r="K10" s="42">
        <v>103</v>
      </c>
      <c r="L10" s="95">
        <v>0.4</v>
      </c>
      <c r="M10" s="43">
        <v>360.91200000000003</v>
      </c>
      <c r="N10" s="81">
        <v>384.73920000000004</v>
      </c>
      <c r="O10" s="42" t="s">
        <v>67</v>
      </c>
      <c r="P10" s="76"/>
      <c r="Q10" s="80">
        <v>44927</v>
      </c>
      <c r="R10" s="42" t="s">
        <v>99</v>
      </c>
      <c r="S10" s="42">
        <v>103</v>
      </c>
      <c r="T10" s="95">
        <v>0.4</v>
      </c>
      <c r="U10" s="43">
        <v>360.91200000000003</v>
      </c>
      <c r="V10" s="81">
        <v>384.73920000000004</v>
      </c>
      <c r="W10" s="42" t="s">
        <v>67</v>
      </c>
      <c r="X10" s="76"/>
      <c r="Y10" s="80">
        <v>44927</v>
      </c>
      <c r="Z10" s="42" t="s">
        <v>99</v>
      </c>
      <c r="AA10" s="42">
        <v>103</v>
      </c>
      <c r="AB10" s="95">
        <v>0.4</v>
      </c>
      <c r="AC10" s="43">
        <v>360.91200000000003</v>
      </c>
      <c r="AD10" s="81">
        <v>384.73920000000004</v>
      </c>
      <c r="AE10" s="42" t="s">
        <v>67</v>
      </c>
      <c r="AG10" s="85">
        <v>44927</v>
      </c>
      <c r="AH10" s="84" t="s">
        <v>99</v>
      </c>
      <c r="AI10" s="84">
        <v>103</v>
      </c>
      <c r="AJ10" s="98">
        <v>0.4</v>
      </c>
      <c r="AK10" s="97">
        <v>360.91200000000003</v>
      </c>
      <c r="AL10" s="86">
        <v>384.73920000000004</v>
      </c>
      <c r="AM10" s="84" t="s">
        <v>67</v>
      </c>
      <c r="AN10" s="83"/>
      <c r="AO10" s="85">
        <v>44927</v>
      </c>
      <c r="AP10" s="84" t="s">
        <v>99</v>
      </c>
      <c r="AQ10" s="400">
        <v>103</v>
      </c>
      <c r="AR10" s="98">
        <v>0.4</v>
      </c>
      <c r="AS10" s="97">
        <v>360.91200000000003</v>
      </c>
      <c r="AT10" s="86">
        <v>384.73920000000004</v>
      </c>
      <c r="AU10" s="84" t="s">
        <v>67</v>
      </c>
      <c r="AW10" s="89">
        <v>44927</v>
      </c>
      <c r="AX10" s="88" t="s">
        <v>99</v>
      </c>
      <c r="AY10" s="401">
        <v>103</v>
      </c>
      <c r="AZ10" s="94">
        <v>0.4</v>
      </c>
      <c r="BA10" s="96">
        <v>360.91200000000003</v>
      </c>
      <c r="BB10" s="90">
        <v>384.73920000000004</v>
      </c>
      <c r="BC10" s="88" t="s">
        <v>67</v>
      </c>
    </row>
    <row r="11" spans="1:55">
      <c r="A11" s="80">
        <v>45170</v>
      </c>
      <c r="B11" s="42" t="s">
        <v>100</v>
      </c>
      <c r="C11" s="42">
        <v>39</v>
      </c>
      <c r="D11" s="95">
        <v>0.19</v>
      </c>
      <c r="E11" s="43">
        <v>64.911600000000007</v>
      </c>
      <c r="F11" s="81">
        <v>449.65080000000006</v>
      </c>
      <c r="G11" s="42" t="s">
        <v>98</v>
      </c>
      <c r="H11" s="76"/>
      <c r="I11" s="80">
        <v>45170</v>
      </c>
      <c r="J11" s="42" t="s">
        <v>100</v>
      </c>
      <c r="K11" s="42">
        <v>39</v>
      </c>
      <c r="L11" s="95">
        <v>0.19</v>
      </c>
      <c r="M11" s="43">
        <v>64.911600000000007</v>
      </c>
      <c r="N11" s="81">
        <v>449.65080000000006</v>
      </c>
      <c r="O11" s="42" t="s">
        <v>98</v>
      </c>
      <c r="P11" s="76"/>
      <c r="Q11" s="80">
        <v>45170</v>
      </c>
      <c r="R11" s="42" t="s">
        <v>100</v>
      </c>
      <c r="S11" s="42">
        <v>39</v>
      </c>
      <c r="T11" s="95">
        <v>0.19</v>
      </c>
      <c r="U11" s="43">
        <v>64.911600000000007</v>
      </c>
      <c r="V11" s="81">
        <v>449.65080000000006</v>
      </c>
      <c r="W11" s="42" t="s">
        <v>98</v>
      </c>
      <c r="X11" s="76"/>
      <c r="Y11" s="80">
        <v>45170</v>
      </c>
      <c r="Z11" s="42" t="s">
        <v>100</v>
      </c>
      <c r="AA11" s="42">
        <v>39</v>
      </c>
      <c r="AB11" s="95">
        <v>0.19</v>
      </c>
      <c r="AC11" s="43">
        <v>64.911600000000007</v>
      </c>
      <c r="AD11" s="81">
        <v>449.65080000000006</v>
      </c>
      <c r="AE11" s="42" t="s">
        <v>98</v>
      </c>
      <c r="AG11" s="85">
        <v>45170</v>
      </c>
      <c r="AH11" s="84" t="s">
        <v>100</v>
      </c>
      <c r="AI11" s="84">
        <v>39</v>
      </c>
      <c r="AJ11" s="98">
        <v>0.19</v>
      </c>
      <c r="AK11" s="97">
        <v>64.911600000000007</v>
      </c>
      <c r="AL11" s="86">
        <v>449.65080000000006</v>
      </c>
      <c r="AM11" s="84" t="s">
        <v>98</v>
      </c>
      <c r="AN11" s="83"/>
      <c r="AO11" s="85">
        <v>45170</v>
      </c>
      <c r="AP11" s="84" t="s">
        <v>100</v>
      </c>
      <c r="AQ11" s="400">
        <v>39</v>
      </c>
      <c r="AR11" s="98">
        <v>0.19</v>
      </c>
      <c r="AS11" s="97">
        <v>64.911600000000007</v>
      </c>
      <c r="AT11" s="86">
        <v>449.65080000000006</v>
      </c>
      <c r="AU11" s="84" t="s">
        <v>98</v>
      </c>
      <c r="AW11" s="89">
        <v>45170</v>
      </c>
      <c r="AX11" s="88" t="s">
        <v>100</v>
      </c>
      <c r="AY11" s="401">
        <v>39</v>
      </c>
      <c r="AZ11" s="94">
        <v>0.19</v>
      </c>
      <c r="BA11" s="96">
        <v>64.911600000000007</v>
      </c>
      <c r="BB11" s="90">
        <v>449.65080000000006</v>
      </c>
      <c r="BC11" s="88" t="s">
        <v>98</v>
      </c>
    </row>
    <row r="12" spans="1:55">
      <c r="A12" s="80">
        <v>45200</v>
      </c>
      <c r="B12" s="42" t="s">
        <v>101</v>
      </c>
      <c r="C12" s="42">
        <v>162</v>
      </c>
      <c r="D12" s="95">
        <v>0.95</v>
      </c>
      <c r="E12" s="43">
        <v>1348.164</v>
      </c>
      <c r="F12" s="81">
        <v>1797.8148000000001</v>
      </c>
      <c r="G12" s="42" t="s">
        <v>70</v>
      </c>
      <c r="H12" s="76"/>
      <c r="I12" s="80">
        <v>45200</v>
      </c>
      <c r="J12" s="42" t="s">
        <v>101</v>
      </c>
      <c r="K12" s="42">
        <v>162</v>
      </c>
      <c r="L12" s="95">
        <v>0.95</v>
      </c>
      <c r="M12" s="43">
        <v>1348.164</v>
      </c>
      <c r="N12" s="81">
        <v>1797.8148000000001</v>
      </c>
      <c r="O12" s="42" t="s">
        <v>70</v>
      </c>
      <c r="P12" s="76"/>
      <c r="Q12" s="80">
        <v>45200</v>
      </c>
      <c r="R12" s="42" t="s">
        <v>101</v>
      </c>
      <c r="S12" s="42">
        <v>162</v>
      </c>
      <c r="T12" s="95">
        <v>0.95</v>
      </c>
      <c r="U12" s="43">
        <v>1348.164</v>
      </c>
      <c r="V12" s="81">
        <v>1797.8148000000001</v>
      </c>
      <c r="W12" s="42" t="s">
        <v>70</v>
      </c>
      <c r="X12" s="76"/>
      <c r="Y12" s="80">
        <v>45200</v>
      </c>
      <c r="Z12" s="42" t="s">
        <v>101</v>
      </c>
      <c r="AA12" s="42">
        <v>162</v>
      </c>
      <c r="AB12" s="95">
        <v>0.95</v>
      </c>
      <c r="AC12" s="43">
        <v>1348.164</v>
      </c>
      <c r="AD12" s="81">
        <v>1797.8148000000001</v>
      </c>
      <c r="AE12" s="42" t="s">
        <v>70</v>
      </c>
      <c r="AG12" s="85">
        <v>45200</v>
      </c>
      <c r="AH12" s="84" t="s">
        <v>101</v>
      </c>
      <c r="AI12" s="84">
        <v>162</v>
      </c>
      <c r="AJ12" s="98">
        <v>0.95</v>
      </c>
      <c r="AK12" s="97">
        <v>1348.164</v>
      </c>
      <c r="AL12" s="86">
        <v>1797.8148000000001</v>
      </c>
      <c r="AM12" s="84" t="s">
        <v>70</v>
      </c>
      <c r="AN12" s="83"/>
      <c r="AO12" s="85">
        <v>45200</v>
      </c>
      <c r="AP12" s="84" t="s">
        <v>101</v>
      </c>
      <c r="AQ12" s="400">
        <v>162</v>
      </c>
      <c r="AR12" s="98">
        <v>0.95</v>
      </c>
      <c r="AS12" s="97">
        <v>1348.164</v>
      </c>
      <c r="AT12" s="86">
        <v>1797.8148000000001</v>
      </c>
      <c r="AU12" s="84" t="s">
        <v>70</v>
      </c>
      <c r="AW12" s="89">
        <v>45200</v>
      </c>
      <c r="AX12" s="88" t="s">
        <v>101</v>
      </c>
      <c r="AY12" s="401">
        <v>162</v>
      </c>
      <c r="AZ12" s="94">
        <v>0.95</v>
      </c>
      <c r="BA12" s="96">
        <v>1348.164</v>
      </c>
      <c r="BB12" s="90">
        <v>1797.8148000000001</v>
      </c>
      <c r="BC12" s="88" t="s">
        <v>70</v>
      </c>
    </row>
    <row r="13" spans="1:55">
      <c r="A13" s="80">
        <v>45352</v>
      </c>
      <c r="B13" s="42" t="s">
        <v>102</v>
      </c>
      <c r="C13" s="42">
        <v>176</v>
      </c>
      <c r="D13" s="95">
        <v>0.35</v>
      </c>
      <c r="E13" s="43">
        <v>539.61599999999987</v>
      </c>
      <c r="F13" s="81">
        <v>2337.4308000000001</v>
      </c>
      <c r="G13" s="42" t="s">
        <v>67</v>
      </c>
      <c r="H13" s="76"/>
      <c r="I13" s="80">
        <v>45352</v>
      </c>
      <c r="J13" s="42" t="s">
        <v>102</v>
      </c>
      <c r="K13" s="42">
        <v>176</v>
      </c>
      <c r="L13" s="95">
        <v>0.35</v>
      </c>
      <c r="M13" s="43">
        <v>539.61599999999987</v>
      </c>
      <c r="N13" s="81">
        <v>2337.4308000000001</v>
      </c>
      <c r="O13" s="42" t="s">
        <v>67</v>
      </c>
      <c r="P13" s="76"/>
      <c r="Q13" s="80">
        <v>45352</v>
      </c>
      <c r="R13" s="42" t="s">
        <v>102</v>
      </c>
      <c r="S13" s="42">
        <v>176</v>
      </c>
      <c r="T13" s="95">
        <v>0.35</v>
      </c>
      <c r="U13" s="43">
        <v>539.61599999999987</v>
      </c>
      <c r="V13" s="81">
        <v>2337.4308000000001</v>
      </c>
      <c r="W13" s="42" t="s">
        <v>67</v>
      </c>
      <c r="X13" s="76"/>
      <c r="Y13" s="80">
        <v>45352</v>
      </c>
      <c r="Z13" s="42" t="s">
        <v>102</v>
      </c>
      <c r="AA13" s="42">
        <v>176</v>
      </c>
      <c r="AB13" s="95">
        <v>0.35</v>
      </c>
      <c r="AC13" s="43">
        <v>539.61599999999987</v>
      </c>
      <c r="AD13" s="81">
        <v>2337.4308000000001</v>
      </c>
      <c r="AE13" s="42" t="s">
        <v>67</v>
      </c>
      <c r="AG13" s="85">
        <v>45352</v>
      </c>
      <c r="AH13" s="84" t="s">
        <v>102</v>
      </c>
      <c r="AI13" s="84">
        <v>176</v>
      </c>
      <c r="AJ13" s="98">
        <v>0.35</v>
      </c>
      <c r="AK13" s="97">
        <v>539.61599999999987</v>
      </c>
      <c r="AL13" s="86">
        <v>2337.4308000000001</v>
      </c>
      <c r="AM13" s="84" t="s">
        <v>67</v>
      </c>
      <c r="AN13" s="83"/>
      <c r="AO13" s="85">
        <v>45352</v>
      </c>
      <c r="AP13" s="84" t="s">
        <v>102</v>
      </c>
      <c r="AQ13" s="400">
        <v>176</v>
      </c>
      <c r="AR13" s="98">
        <v>0.35</v>
      </c>
      <c r="AS13" s="97">
        <v>539.61599999999987</v>
      </c>
      <c r="AT13" s="86">
        <v>2337.4308000000001</v>
      </c>
      <c r="AU13" s="84" t="s">
        <v>67</v>
      </c>
      <c r="AW13" s="89">
        <v>45352</v>
      </c>
      <c r="AX13" s="88" t="s">
        <v>102</v>
      </c>
      <c r="AY13" s="401">
        <v>176</v>
      </c>
      <c r="AZ13" s="94">
        <v>0.35</v>
      </c>
      <c r="BA13" s="96">
        <v>539.61599999999987</v>
      </c>
      <c r="BB13" s="90">
        <v>2337.4308000000001</v>
      </c>
      <c r="BC13" s="88" t="s">
        <v>67</v>
      </c>
    </row>
    <row r="14" spans="1:55">
      <c r="A14" s="80">
        <v>45352</v>
      </c>
      <c r="B14" s="42" t="s">
        <v>103</v>
      </c>
      <c r="C14" s="42">
        <v>72</v>
      </c>
      <c r="D14" s="95">
        <v>0.35</v>
      </c>
      <c r="E14" s="43">
        <v>220.75200000000001</v>
      </c>
      <c r="F14" s="81">
        <v>2558.1828</v>
      </c>
      <c r="G14" s="42" t="s">
        <v>67</v>
      </c>
      <c r="H14" s="76"/>
      <c r="I14" s="80">
        <v>45352</v>
      </c>
      <c r="J14" s="42" t="s">
        <v>103</v>
      </c>
      <c r="K14" s="42">
        <v>72</v>
      </c>
      <c r="L14" s="95">
        <v>0.35</v>
      </c>
      <c r="M14" s="43">
        <v>220.75200000000001</v>
      </c>
      <c r="N14" s="81">
        <v>2558.1828</v>
      </c>
      <c r="O14" s="42" t="s">
        <v>67</v>
      </c>
      <c r="P14" s="76"/>
      <c r="Q14" s="80">
        <v>45352</v>
      </c>
      <c r="R14" s="42" t="s">
        <v>103</v>
      </c>
      <c r="S14" s="42">
        <v>72</v>
      </c>
      <c r="T14" s="95">
        <v>0.35</v>
      </c>
      <c r="U14" s="43">
        <v>220.75200000000001</v>
      </c>
      <c r="V14" s="81">
        <v>2558.1828</v>
      </c>
      <c r="W14" s="42" t="s">
        <v>67</v>
      </c>
      <c r="X14" s="76"/>
      <c r="Y14" s="80">
        <v>45352</v>
      </c>
      <c r="Z14" s="42" t="s">
        <v>103</v>
      </c>
      <c r="AA14" s="42">
        <v>72</v>
      </c>
      <c r="AB14" s="95">
        <v>0.35</v>
      </c>
      <c r="AC14" s="43">
        <v>220.75200000000001</v>
      </c>
      <c r="AD14" s="81">
        <v>2558.1828</v>
      </c>
      <c r="AE14" s="42" t="s">
        <v>67</v>
      </c>
      <c r="AG14" s="85">
        <v>45352</v>
      </c>
      <c r="AH14" s="84" t="s">
        <v>103</v>
      </c>
      <c r="AI14" s="84">
        <v>72</v>
      </c>
      <c r="AJ14" s="98">
        <v>0.35</v>
      </c>
      <c r="AK14" s="97">
        <v>220.75200000000001</v>
      </c>
      <c r="AL14" s="86">
        <v>2558.1828</v>
      </c>
      <c r="AM14" s="84" t="s">
        <v>67</v>
      </c>
      <c r="AN14" s="83"/>
      <c r="AO14" s="85">
        <v>45352</v>
      </c>
      <c r="AP14" s="84" t="s">
        <v>103</v>
      </c>
      <c r="AQ14" s="400">
        <v>72</v>
      </c>
      <c r="AR14" s="98">
        <v>0.35</v>
      </c>
      <c r="AS14" s="97">
        <v>220.75200000000001</v>
      </c>
      <c r="AT14" s="86">
        <v>2558.1828</v>
      </c>
      <c r="AU14" s="84" t="s">
        <v>67</v>
      </c>
      <c r="AW14" s="89">
        <v>45352</v>
      </c>
      <c r="AX14" s="88" t="s">
        <v>103</v>
      </c>
      <c r="AY14" s="401">
        <v>72</v>
      </c>
      <c r="AZ14" s="94">
        <v>0.35</v>
      </c>
      <c r="BA14" s="96">
        <v>220.75200000000001</v>
      </c>
      <c r="BB14" s="90">
        <v>2558.1828</v>
      </c>
      <c r="BC14" s="88" t="s">
        <v>67</v>
      </c>
    </row>
    <row r="15" spans="1:55">
      <c r="A15" s="80">
        <v>45748</v>
      </c>
      <c r="B15" s="42" t="s">
        <v>104</v>
      </c>
      <c r="C15" s="42">
        <v>60</v>
      </c>
      <c r="D15" s="95">
        <v>0.4</v>
      </c>
      <c r="E15" s="43">
        <v>210.24</v>
      </c>
      <c r="F15" s="81">
        <v>2768.4228000000003</v>
      </c>
      <c r="G15" s="42" t="s">
        <v>67</v>
      </c>
      <c r="H15" s="76"/>
      <c r="I15" s="80">
        <v>45323</v>
      </c>
      <c r="J15" s="42" t="s">
        <v>105</v>
      </c>
      <c r="K15" s="42">
        <v>12.5</v>
      </c>
      <c r="L15" s="95">
        <v>0.4</v>
      </c>
      <c r="M15" s="43">
        <v>43.8</v>
      </c>
      <c r="N15" s="81">
        <v>2601.9828000000002</v>
      </c>
      <c r="O15" s="42" t="s">
        <v>67</v>
      </c>
      <c r="P15" s="76"/>
      <c r="Q15" s="80">
        <v>45658</v>
      </c>
      <c r="R15" s="42" t="s">
        <v>105</v>
      </c>
      <c r="S15" s="42">
        <v>12.5</v>
      </c>
      <c r="T15" s="95">
        <v>0.4</v>
      </c>
      <c r="U15" s="43">
        <v>43.8</v>
      </c>
      <c r="V15" s="81">
        <v>2601.9828000000002</v>
      </c>
      <c r="W15" s="42" t="s">
        <v>67</v>
      </c>
      <c r="X15" s="76"/>
      <c r="Y15" s="80">
        <v>45474</v>
      </c>
      <c r="Z15" s="42" t="s">
        <v>105</v>
      </c>
      <c r="AA15" s="42">
        <v>12.5</v>
      </c>
      <c r="AB15" s="95">
        <v>0.4</v>
      </c>
      <c r="AC15" s="43">
        <v>43.8</v>
      </c>
      <c r="AD15" s="81">
        <v>2601.9828000000002</v>
      </c>
      <c r="AE15" s="42" t="s">
        <v>67</v>
      </c>
      <c r="AG15" s="85">
        <v>45870</v>
      </c>
      <c r="AH15" s="84" t="s">
        <v>106</v>
      </c>
      <c r="AI15" s="84">
        <v>78</v>
      </c>
      <c r="AJ15" s="98">
        <v>0.19</v>
      </c>
      <c r="AK15" s="97">
        <v>129.82320000000001</v>
      </c>
      <c r="AL15" s="86">
        <v>2688.0059999999999</v>
      </c>
      <c r="AM15" s="84" t="s">
        <v>98</v>
      </c>
      <c r="AN15" s="83"/>
      <c r="AO15" s="85">
        <v>45566</v>
      </c>
      <c r="AP15" s="84" t="s">
        <v>105</v>
      </c>
      <c r="AQ15" s="400">
        <v>12.5</v>
      </c>
      <c r="AR15" s="98">
        <v>0.4</v>
      </c>
      <c r="AS15" s="97">
        <v>43.8</v>
      </c>
      <c r="AT15" s="86">
        <v>2601.9828000000002</v>
      </c>
      <c r="AU15" s="84" t="s">
        <v>67</v>
      </c>
      <c r="AW15" s="89">
        <v>46874</v>
      </c>
      <c r="AX15" s="88" t="s">
        <v>106</v>
      </c>
      <c r="AY15" s="401">
        <v>78</v>
      </c>
      <c r="AZ15" s="94">
        <v>0.19</v>
      </c>
      <c r="BA15" s="96">
        <v>129.82320000000001</v>
      </c>
      <c r="BB15" s="90">
        <v>2688.0059999999999</v>
      </c>
      <c r="BC15" s="88" t="s">
        <v>98</v>
      </c>
    </row>
    <row r="16" spans="1:55">
      <c r="A16" s="80">
        <v>45870</v>
      </c>
      <c r="B16" s="42" t="s">
        <v>106</v>
      </c>
      <c r="C16" s="42">
        <v>78</v>
      </c>
      <c r="D16" s="95">
        <v>0.19</v>
      </c>
      <c r="E16" s="43">
        <v>129.82320000000001</v>
      </c>
      <c r="F16" s="81">
        <v>2898.2460000000001</v>
      </c>
      <c r="G16" s="42" t="s">
        <v>98</v>
      </c>
      <c r="H16" s="76"/>
      <c r="I16" s="80">
        <v>45383</v>
      </c>
      <c r="J16" s="42" t="s">
        <v>104</v>
      </c>
      <c r="K16" s="42">
        <v>60</v>
      </c>
      <c r="L16" s="95">
        <v>0.4</v>
      </c>
      <c r="M16" s="43">
        <v>210.24</v>
      </c>
      <c r="N16" s="81">
        <v>2812.2228000000005</v>
      </c>
      <c r="O16" s="42" t="s">
        <v>67</v>
      </c>
      <c r="P16" s="76"/>
      <c r="Q16" s="80">
        <v>45748</v>
      </c>
      <c r="R16" s="42" t="s">
        <v>104</v>
      </c>
      <c r="S16" s="42">
        <v>60</v>
      </c>
      <c r="T16" s="95">
        <v>0.4</v>
      </c>
      <c r="U16" s="43">
        <v>210.24</v>
      </c>
      <c r="V16" s="81">
        <v>2812.2228000000005</v>
      </c>
      <c r="W16" s="42" t="s">
        <v>67</v>
      </c>
      <c r="X16" s="76"/>
      <c r="Y16" s="80">
        <v>45566</v>
      </c>
      <c r="Z16" s="42" t="s">
        <v>104</v>
      </c>
      <c r="AA16" s="42">
        <v>60</v>
      </c>
      <c r="AB16" s="95">
        <v>0.4</v>
      </c>
      <c r="AC16" s="43">
        <v>210.24</v>
      </c>
      <c r="AD16" s="81">
        <v>2812.2228000000005</v>
      </c>
      <c r="AE16" s="42" t="s">
        <v>67</v>
      </c>
      <c r="AG16" s="85">
        <v>46235</v>
      </c>
      <c r="AH16" s="84" t="s">
        <v>107</v>
      </c>
      <c r="AI16" s="84">
        <v>80</v>
      </c>
      <c r="AJ16" s="98">
        <v>0.92</v>
      </c>
      <c r="AK16" s="97">
        <v>644.7360000000001</v>
      </c>
      <c r="AL16" s="86">
        <v>3332.7420000000002</v>
      </c>
      <c r="AM16" s="84" t="s">
        <v>70</v>
      </c>
      <c r="AN16" s="83"/>
      <c r="AO16" s="85">
        <v>45566</v>
      </c>
      <c r="AP16" s="84" t="s">
        <v>104</v>
      </c>
      <c r="AQ16" s="400">
        <v>60</v>
      </c>
      <c r="AR16" s="98">
        <v>0.4</v>
      </c>
      <c r="AS16" s="97">
        <v>210.24</v>
      </c>
      <c r="AT16" s="86">
        <v>2812.2228000000005</v>
      </c>
      <c r="AU16" s="84" t="s">
        <v>67</v>
      </c>
      <c r="AW16" s="89">
        <v>47178</v>
      </c>
      <c r="AX16" s="88" t="s">
        <v>108</v>
      </c>
      <c r="AY16" s="401">
        <v>35</v>
      </c>
      <c r="AZ16" s="94">
        <v>0.19</v>
      </c>
      <c r="BA16" s="96">
        <v>58.253999999999998</v>
      </c>
      <c r="BB16" s="90">
        <v>2746.2599999999998</v>
      </c>
      <c r="BC16" s="88" t="s">
        <v>98</v>
      </c>
    </row>
    <row r="17" spans="1:55">
      <c r="A17" s="80">
        <v>46143</v>
      </c>
      <c r="B17" s="42" t="s">
        <v>109</v>
      </c>
      <c r="C17" s="42">
        <v>100</v>
      </c>
      <c r="D17" s="95">
        <v>0.4</v>
      </c>
      <c r="E17" s="43">
        <v>350.4</v>
      </c>
      <c r="F17" s="81">
        <v>3248.6460000000002</v>
      </c>
      <c r="G17" s="42" t="s">
        <v>67</v>
      </c>
      <c r="H17" s="76"/>
      <c r="I17" s="80">
        <v>45839</v>
      </c>
      <c r="J17" s="42" t="s">
        <v>110</v>
      </c>
      <c r="K17" s="42">
        <v>154</v>
      </c>
      <c r="L17" s="95">
        <v>0.4</v>
      </c>
      <c r="M17" s="43">
        <v>539.61599999999999</v>
      </c>
      <c r="N17" s="81">
        <v>3351.8388000000004</v>
      </c>
      <c r="O17" s="42" t="s">
        <v>67</v>
      </c>
      <c r="P17" s="76"/>
      <c r="Q17" s="80">
        <v>45870</v>
      </c>
      <c r="R17" s="42" t="s">
        <v>106</v>
      </c>
      <c r="S17" s="42">
        <v>78</v>
      </c>
      <c r="T17" s="95">
        <v>0.19</v>
      </c>
      <c r="U17" s="43">
        <v>129.82320000000001</v>
      </c>
      <c r="V17" s="81">
        <v>2942.0460000000003</v>
      </c>
      <c r="W17" s="42" t="s">
        <v>98</v>
      </c>
      <c r="X17" s="76"/>
      <c r="Y17" s="80">
        <v>45870</v>
      </c>
      <c r="Z17" s="42" t="s">
        <v>106</v>
      </c>
      <c r="AA17" s="42">
        <v>78</v>
      </c>
      <c r="AB17" s="95">
        <v>0.19</v>
      </c>
      <c r="AC17" s="43">
        <v>129.82320000000001</v>
      </c>
      <c r="AD17" s="81">
        <v>2942.0460000000003</v>
      </c>
      <c r="AE17" s="42" t="s">
        <v>98</v>
      </c>
      <c r="AG17" s="85">
        <v>46388</v>
      </c>
      <c r="AH17" s="84" t="s">
        <v>109</v>
      </c>
      <c r="AI17" s="84">
        <v>100</v>
      </c>
      <c r="AJ17" s="98">
        <v>0.4</v>
      </c>
      <c r="AK17" s="97">
        <v>350.4</v>
      </c>
      <c r="AL17" s="86">
        <v>3683.1420000000003</v>
      </c>
      <c r="AM17" s="84" t="s">
        <v>67</v>
      </c>
      <c r="AN17" s="83"/>
      <c r="AO17" s="85">
        <v>45870</v>
      </c>
      <c r="AP17" s="84" t="s">
        <v>106</v>
      </c>
      <c r="AQ17" s="400">
        <v>78</v>
      </c>
      <c r="AR17" s="98">
        <v>0.19</v>
      </c>
      <c r="AS17" s="97">
        <v>129.82320000000001</v>
      </c>
      <c r="AT17" s="86">
        <v>2942.0460000000003</v>
      </c>
      <c r="AU17" s="84" t="s">
        <v>98</v>
      </c>
      <c r="AW17" s="89">
        <v>47239</v>
      </c>
      <c r="AX17" s="88" t="s">
        <v>111</v>
      </c>
      <c r="AY17" s="401">
        <v>100</v>
      </c>
      <c r="AZ17" s="94">
        <v>0.4</v>
      </c>
      <c r="BA17" s="96">
        <v>350.4</v>
      </c>
      <c r="BB17" s="90">
        <v>3096.66</v>
      </c>
      <c r="BC17" s="88" t="s">
        <v>67</v>
      </c>
    </row>
    <row r="18" spans="1:55">
      <c r="A18" s="80">
        <v>46174</v>
      </c>
      <c r="B18" s="42" t="s">
        <v>107</v>
      </c>
      <c r="C18" s="42">
        <v>80</v>
      </c>
      <c r="D18" s="95">
        <v>0.92</v>
      </c>
      <c r="E18" s="43">
        <v>644.7360000000001</v>
      </c>
      <c r="F18" s="81">
        <v>3893.3820000000005</v>
      </c>
      <c r="G18" s="42" t="s">
        <v>70</v>
      </c>
      <c r="H18" s="76"/>
      <c r="I18" s="80">
        <v>45870</v>
      </c>
      <c r="J18" s="42" t="s">
        <v>106</v>
      </c>
      <c r="K18" s="42">
        <v>78</v>
      </c>
      <c r="L18" s="95">
        <v>0.19</v>
      </c>
      <c r="M18" s="43">
        <v>129.82320000000001</v>
      </c>
      <c r="N18" s="81">
        <v>3481.6620000000003</v>
      </c>
      <c r="O18" s="42" t="s">
        <v>98</v>
      </c>
      <c r="P18" s="76"/>
      <c r="Q18" s="80">
        <v>45992</v>
      </c>
      <c r="R18" s="42" t="s">
        <v>109</v>
      </c>
      <c r="S18" s="42">
        <v>100</v>
      </c>
      <c r="T18" s="95">
        <v>0.4</v>
      </c>
      <c r="U18" s="43">
        <v>350.4</v>
      </c>
      <c r="V18" s="81">
        <v>3292.4460000000004</v>
      </c>
      <c r="W18" s="42" t="s">
        <v>67</v>
      </c>
      <c r="X18" s="76"/>
      <c r="Y18" s="80">
        <v>45901</v>
      </c>
      <c r="Z18" s="42" t="s">
        <v>112</v>
      </c>
      <c r="AA18" s="42">
        <v>130</v>
      </c>
      <c r="AB18" s="95">
        <v>0.4</v>
      </c>
      <c r="AC18" s="43">
        <v>455.52</v>
      </c>
      <c r="AD18" s="81">
        <v>3397.5660000000003</v>
      </c>
      <c r="AE18" s="42" t="s">
        <v>67</v>
      </c>
      <c r="AG18" s="85">
        <v>46600</v>
      </c>
      <c r="AH18" s="84" t="s">
        <v>104</v>
      </c>
      <c r="AI18" s="84">
        <v>60</v>
      </c>
      <c r="AJ18" s="98">
        <v>0.4</v>
      </c>
      <c r="AK18" s="97">
        <v>210.24</v>
      </c>
      <c r="AL18" s="86">
        <v>3893.3820000000005</v>
      </c>
      <c r="AM18" s="84" t="s">
        <v>67</v>
      </c>
      <c r="AN18" s="83"/>
      <c r="AO18" s="85">
        <v>45992</v>
      </c>
      <c r="AP18" s="84" t="s">
        <v>109</v>
      </c>
      <c r="AQ18" s="400">
        <v>100</v>
      </c>
      <c r="AR18" s="98">
        <v>0.4</v>
      </c>
      <c r="AS18" s="97">
        <v>350.4</v>
      </c>
      <c r="AT18" s="86">
        <v>3292.4460000000004</v>
      </c>
      <c r="AU18" s="84" t="s">
        <v>67</v>
      </c>
      <c r="AW18" s="89">
        <v>47453</v>
      </c>
      <c r="AX18" s="88" t="s">
        <v>113</v>
      </c>
      <c r="AY18" s="401">
        <v>200</v>
      </c>
      <c r="AZ18" s="94">
        <v>0.21</v>
      </c>
      <c r="BA18" s="96">
        <v>367.92</v>
      </c>
      <c r="BB18" s="90">
        <v>3464.58</v>
      </c>
      <c r="BC18" s="88" t="s">
        <v>98</v>
      </c>
    </row>
    <row r="19" spans="1:55">
      <c r="A19" s="80">
        <v>46296</v>
      </c>
      <c r="B19" s="42" t="s">
        <v>112</v>
      </c>
      <c r="C19" s="42">
        <v>130</v>
      </c>
      <c r="D19" s="95">
        <v>0.4</v>
      </c>
      <c r="E19" s="43">
        <v>455.52</v>
      </c>
      <c r="F19" s="81">
        <v>4348.902</v>
      </c>
      <c r="G19" s="42" t="s">
        <v>67</v>
      </c>
      <c r="H19" s="76"/>
      <c r="I19" s="80">
        <v>45992</v>
      </c>
      <c r="J19" s="42" t="s">
        <v>109</v>
      </c>
      <c r="K19" s="42">
        <v>100</v>
      </c>
      <c r="L19" s="95">
        <v>0.4</v>
      </c>
      <c r="M19" s="43">
        <v>350.4</v>
      </c>
      <c r="N19" s="81">
        <v>3832.0620000000004</v>
      </c>
      <c r="O19" s="42" t="s">
        <v>67</v>
      </c>
      <c r="P19" s="76"/>
      <c r="Q19" s="80">
        <v>46054</v>
      </c>
      <c r="R19" s="42" t="s">
        <v>108</v>
      </c>
      <c r="S19" s="42">
        <v>35</v>
      </c>
      <c r="T19" s="95">
        <v>0.19</v>
      </c>
      <c r="U19" s="43">
        <v>58.253999999999998</v>
      </c>
      <c r="V19" s="81">
        <v>3350.7000000000003</v>
      </c>
      <c r="W19" s="42" t="s">
        <v>98</v>
      </c>
      <c r="X19" s="76"/>
      <c r="Y19" s="80">
        <v>45931</v>
      </c>
      <c r="Z19" s="42" t="s">
        <v>110</v>
      </c>
      <c r="AA19" s="42">
        <v>154</v>
      </c>
      <c r="AB19" s="95">
        <v>0.4</v>
      </c>
      <c r="AC19" s="43">
        <v>539.61599999999999</v>
      </c>
      <c r="AD19" s="81">
        <v>3937.1820000000002</v>
      </c>
      <c r="AE19" s="42" t="s">
        <v>67</v>
      </c>
      <c r="AG19" s="85">
        <v>46874</v>
      </c>
      <c r="AH19" s="84" t="s">
        <v>111</v>
      </c>
      <c r="AI19" s="84">
        <v>100</v>
      </c>
      <c r="AJ19" s="98">
        <v>0.4</v>
      </c>
      <c r="AK19" s="97">
        <v>350.4</v>
      </c>
      <c r="AL19" s="86">
        <v>4243.7820000000002</v>
      </c>
      <c r="AM19" s="84" t="s">
        <v>67</v>
      </c>
      <c r="AN19" s="83"/>
      <c r="AO19" s="85">
        <v>46235</v>
      </c>
      <c r="AP19" s="84" t="s">
        <v>107</v>
      </c>
      <c r="AQ19" s="400">
        <v>80</v>
      </c>
      <c r="AR19" s="98">
        <v>0.92</v>
      </c>
      <c r="AS19" s="97">
        <v>644.7360000000001</v>
      </c>
      <c r="AT19" s="86">
        <v>3937.1820000000007</v>
      </c>
      <c r="AU19" s="84" t="s">
        <v>70</v>
      </c>
      <c r="AW19" s="89">
        <v>47515</v>
      </c>
      <c r="AX19" s="88" t="s">
        <v>109</v>
      </c>
      <c r="AY19" s="401">
        <v>100</v>
      </c>
      <c r="AZ19" s="94">
        <v>0.4</v>
      </c>
      <c r="BA19" s="96">
        <v>350.4</v>
      </c>
      <c r="BB19" s="90">
        <v>3814.98</v>
      </c>
      <c r="BC19" s="88" t="s">
        <v>67</v>
      </c>
    </row>
    <row r="20" spans="1:55">
      <c r="A20" s="80">
        <v>46419</v>
      </c>
      <c r="B20" s="42" t="s">
        <v>108</v>
      </c>
      <c r="C20" s="42">
        <v>35</v>
      </c>
      <c r="D20" s="95">
        <v>0.19</v>
      </c>
      <c r="E20" s="43">
        <v>58.253999999999998</v>
      </c>
      <c r="F20" s="81">
        <v>4407.1559999999999</v>
      </c>
      <c r="G20" s="42" t="s">
        <v>98</v>
      </c>
      <c r="H20" s="76"/>
      <c r="I20" s="80">
        <v>46174</v>
      </c>
      <c r="J20" s="42" t="s">
        <v>112</v>
      </c>
      <c r="K20" s="42">
        <v>130</v>
      </c>
      <c r="L20" s="95">
        <v>0.4</v>
      </c>
      <c r="M20" s="43">
        <v>455.52</v>
      </c>
      <c r="N20" s="81">
        <v>4287.5820000000003</v>
      </c>
      <c r="O20" s="42" t="s">
        <v>67</v>
      </c>
      <c r="P20" s="76"/>
      <c r="Q20" s="80">
        <v>46082</v>
      </c>
      <c r="R20" s="42" t="s">
        <v>112</v>
      </c>
      <c r="S20" s="42">
        <v>130</v>
      </c>
      <c r="T20" s="95">
        <v>0.4</v>
      </c>
      <c r="U20" s="43">
        <v>455.52</v>
      </c>
      <c r="V20" s="81">
        <v>3806.2200000000003</v>
      </c>
      <c r="W20" s="42" t="s">
        <v>67</v>
      </c>
      <c r="X20" s="76"/>
      <c r="Y20" s="80">
        <v>46054</v>
      </c>
      <c r="Z20" s="42" t="s">
        <v>108</v>
      </c>
      <c r="AA20" s="42">
        <v>35</v>
      </c>
      <c r="AB20" s="95">
        <v>0.19</v>
      </c>
      <c r="AC20" s="43">
        <v>58.253999999999998</v>
      </c>
      <c r="AD20" s="81">
        <v>3995.4360000000001</v>
      </c>
      <c r="AE20" s="42" t="s">
        <v>98</v>
      </c>
      <c r="AG20" s="85">
        <v>46874</v>
      </c>
      <c r="AH20" s="84" t="s">
        <v>108</v>
      </c>
      <c r="AI20" s="84">
        <v>35</v>
      </c>
      <c r="AJ20" s="98">
        <v>0.19</v>
      </c>
      <c r="AK20" s="97">
        <v>58.253999999999998</v>
      </c>
      <c r="AL20" s="86">
        <v>4302.0360000000001</v>
      </c>
      <c r="AM20" s="84" t="s">
        <v>98</v>
      </c>
      <c r="AN20" s="83"/>
      <c r="AO20" s="85">
        <v>46357</v>
      </c>
      <c r="AP20" s="84" t="s">
        <v>112</v>
      </c>
      <c r="AQ20" s="400">
        <v>130</v>
      </c>
      <c r="AR20" s="98">
        <v>0.4</v>
      </c>
      <c r="AS20" s="97">
        <v>455.52</v>
      </c>
      <c r="AT20" s="86">
        <v>4392.7020000000011</v>
      </c>
      <c r="AU20" s="84" t="s">
        <v>67</v>
      </c>
      <c r="AW20" s="89">
        <v>47574</v>
      </c>
      <c r="AX20" s="88" t="s">
        <v>114</v>
      </c>
      <c r="AY20" s="401">
        <v>36</v>
      </c>
      <c r="AZ20" s="94">
        <v>0.19</v>
      </c>
      <c r="BA20" s="96">
        <v>59.918399999999991</v>
      </c>
      <c r="BB20" s="90">
        <v>3874.8984</v>
      </c>
      <c r="BC20" s="88" t="s">
        <v>98</v>
      </c>
    </row>
    <row r="21" spans="1:55">
      <c r="A21" s="80">
        <v>46447</v>
      </c>
      <c r="B21" s="42" t="s">
        <v>111</v>
      </c>
      <c r="C21" s="42">
        <v>100</v>
      </c>
      <c r="D21" s="95">
        <v>0.4</v>
      </c>
      <c r="E21" s="43">
        <v>350.4</v>
      </c>
      <c r="F21" s="81">
        <v>4757.5559999999996</v>
      </c>
      <c r="G21" s="42" t="s">
        <v>67</v>
      </c>
      <c r="H21" s="76"/>
      <c r="I21" s="80">
        <v>46357</v>
      </c>
      <c r="J21" s="42" t="s">
        <v>107</v>
      </c>
      <c r="K21" s="42">
        <v>80</v>
      </c>
      <c r="L21" s="95">
        <v>0.92</v>
      </c>
      <c r="M21" s="43">
        <v>644.7360000000001</v>
      </c>
      <c r="N21" s="81">
        <v>4932.3180000000002</v>
      </c>
      <c r="O21" s="42" t="s">
        <v>70</v>
      </c>
      <c r="P21" s="76"/>
      <c r="Q21" s="80">
        <v>46327</v>
      </c>
      <c r="R21" s="42" t="s">
        <v>107</v>
      </c>
      <c r="S21" s="42">
        <v>80</v>
      </c>
      <c r="T21" s="95">
        <v>0.92</v>
      </c>
      <c r="U21" s="43">
        <v>644.7360000000001</v>
      </c>
      <c r="V21" s="81">
        <v>4450.9560000000001</v>
      </c>
      <c r="W21" s="42" t="s">
        <v>70</v>
      </c>
      <c r="X21" s="76"/>
      <c r="Y21" s="80">
        <v>46174</v>
      </c>
      <c r="Z21" s="42" t="s">
        <v>109</v>
      </c>
      <c r="AA21" s="42">
        <v>100</v>
      </c>
      <c r="AB21" s="95">
        <v>0.4</v>
      </c>
      <c r="AC21" s="43">
        <v>350.4</v>
      </c>
      <c r="AD21" s="81">
        <v>4345.8360000000002</v>
      </c>
      <c r="AE21" s="42" t="s">
        <v>67</v>
      </c>
      <c r="AG21" s="85">
        <v>46997</v>
      </c>
      <c r="AH21" s="84" t="s">
        <v>112</v>
      </c>
      <c r="AI21" s="84">
        <v>130</v>
      </c>
      <c r="AJ21" s="98">
        <v>0.4</v>
      </c>
      <c r="AK21" s="97">
        <v>455.52</v>
      </c>
      <c r="AL21" s="86">
        <v>4757.5560000000005</v>
      </c>
      <c r="AM21" s="84" t="s">
        <v>67</v>
      </c>
      <c r="AN21" s="83"/>
      <c r="AO21" s="85">
        <v>46539</v>
      </c>
      <c r="AP21" s="84" t="s">
        <v>115</v>
      </c>
      <c r="AQ21" s="400">
        <v>30</v>
      </c>
      <c r="AR21" s="98">
        <v>0.4</v>
      </c>
      <c r="AS21" s="97">
        <v>105.12</v>
      </c>
      <c r="AT21" s="86">
        <v>4497.822000000001</v>
      </c>
      <c r="AU21" s="84" t="s">
        <v>67</v>
      </c>
      <c r="AW21" s="89">
        <v>47635</v>
      </c>
      <c r="AX21" s="88" t="s">
        <v>116</v>
      </c>
      <c r="AY21" s="401">
        <v>100</v>
      </c>
      <c r="AZ21" s="94">
        <v>0.4</v>
      </c>
      <c r="BA21" s="96">
        <v>350.4</v>
      </c>
      <c r="BB21" s="90">
        <v>4225.2983999999997</v>
      </c>
      <c r="BC21" s="88" t="s">
        <v>67</v>
      </c>
    </row>
    <row r="22" spans="1:55">
      <c r="A22" s="80">
        <v>46539</v>
      </c>
      <c r="B22" s="42" t="s">
        <v>117</v>
      </c>
      <c r="C22" s="42">
        <v>36</v>
      </c>
      <c r="D22" s="95">
        <v>0.4</v>
      </c>
      <c r="E22" s="43">
        <v>126.14400000000001</v>
      </c>
      <c r="F22" s="81">
        <v>4883.7</v>
      </c>
      <c r="G22" s="42" t="s">
        <v>67</v>
      </c>
      <c r="H22" s="76"/>
      <c r="I22" s="80">
        <v>46388</v>
      </c>
      <c r="J22" s="42" t="s">
        <v>117</v>
      </c>
      <c r="K22" s="42">
        <v>36</v>
      </c>
      <c r="L22" s="95">
        <v>0.4</v>
      </c>
      <c r="M22" s="43">
        <v>126.14400000000001</v>
      </c>
      <c r="N22" s="81">
        <v>5058.4620000000004</v>
      </c>
      <c r="O22" s="42" t="s">
        <v>67</v>
      </c>
      <c r="P22" s="76"/>
      <c r="Q22" s="80">
        <v>46388</v>
      </c>
      <c r="R22" s="42" t="s">
        <v>117</v>
      </c>
      <c r="S22" s="42">
        <v>36</v>
      </c>
      <c r="T22" s="95">
        <v>0.4</v>
      </c>
      <c r="U22" s="43">
        <v>126.14400000000001</v>
      </c>
      <c r="V22" s="81">
        <v>4577.1000000000004</v>
      </c>
      <c r="W22" s="42" t="s">
        <v>67</v>
      </c>
      <c r="X22" s="76"/>
      <c r="Y22" s="80">
        <v>46327</v>
      </c>
      <c r="Z22" s="42" t="s">
        <v>117</v>
      </c>
      <c r="AA22" s="42">
        <v>36</v>
      </c>
      <c r="AB22" s="95">
        <v>0.4</v>
      </c>
      <c r="AC22" s="43">
        <v>126.14400000000001</v>
      </c>
      <c r="AD22" s="81">
        <v>4471.9800000000005</v>
      </c>
      <c r="AE22" s="42" t="s">
        <v>67</v>
      </c>
      <c r="AG22" s="85">
        <v>47178</v>
      </c>
      <c r="AH22" s="84" t="s">
        <v>113</v>
      </c>
      <c r="AI22" s="84">
        <v>200</v>
      </c>
      <c r="AJ22" s="98">
        <v>0.21</v>
      </c>
      <c r="AK22" s="97">
        <v>367.92</v>
      </c>
      <c r="AL22" s="86">
        <v>5125.4760000000006</v>
      </c>
      <c r="AM22" s="84" t="s">
        <v>98</v>
      </c>
      <c r="AN22" s="83"/>
      <c r="AO22" s="85">
        <v>46813</v>
      </c>
      <c r="AP22" s="84" t="s">
        <v>111</v>
      </c>
      <c r="AQ22" s="400">
        <v>100</v>
      </c>
      <c r="AR22" s="98">
        <v>0.4</v>
      </c>
      <c r="AS22" s="97">
        <v>350.4</v>
      </c>
      <c r="AT22" s="86">
        <v>4848.2220000000007</v>
      </c>
      <c r="AU22" s="84" t="s">
        <v>67</v>
      </c>
      <c r="AW22" s="89">
        <v>47757</v>
      </c>
      <c r="AX22" s="88" t="s">
        <v>118</v>
      </c>
      <c r="AY22" s="401">
        <v>100</v>
      </c>
      <c r="AZ22" s="94">
        <v>0.4</v>
      </c>
      <c r="BA22" s="96">
        <v>350.4</v>
      </c>
      <c r="BB22" s="90">
        <v>4575.6983999999993</v>
      </c>
      <c r="BC22" s="88" t="s">
        <v>67</v>
      </c>
    </row>
    <row r="23" spans="1:55">
      <c r="A23" s="80">
        <v>46539</v>
      </c>
      <c r="B23" s="42" t="s">
        <v>115</v>
      </c>
      <c r="C23" s="42">
        <v>30</v>
      </c>
      <c r="D23" s="95">
        <v>0.4</v>
      </c>
      <c r="E23" s="43">
        <v>105.12</v>
      </c>
      <c r="F23" s="81">
        <v>4988.82</v>
      </c>
      <c r="G23" s="42" t="s">
        <v>67</v>
      </c>
      <c r="H23" s="76"/>
      <c r="I23" s="80">
        <v>46388</v>
      </c>
      <c r="J23" s="42" t="s">
        <v>108</v>
      </c>
      <c r="K23" s="42">
        <v>35</v>
      </c>
      <c r="L23" s="95">
        <v>0.19</v>
      </c>
      <c r="M23" s="43">
        <v>58.253999999999998</v>
      </c>
      <c r="N23" s="81">
        <v>5116.7160000000003</v>
      </c>
      <c r="O23" s="42" t="s">
        <v>98</v>
      </c>
      <c r="P23" s="76"/>
      <c r="Q23" s="80">
        <v>46447</v>
      </c>
      <c r="R23" s="42" t="s">
        <v>119</v>
      </c>
      <c r="S23" s="42">
        <v>130</v>
      </c>
      <c r="T23" s="95">
        <v>0.4</v>
      </c>
      <c r="U23" s="43">
        <v>455.52</v>
      </c>
      <c r="V23" s="81">
        <v>5032.6200000000008</v>
      </c>
      <c r="W23" s="42" t="s">
        <v>67</v>
      </c>
      <c r="X23" s="76"/>
      <c r="Y23" s="80">
        <v>46357</v>
      </c>
      <c r="Z23" s="42" t="s">
        <v>119</v>
      </c>
      <c r="AA23" s="42">
        <v>130</v>
      </c>
      <c r="AB23" s="95">
        <v>0.4</v>
      </c>
      <c r="AC23" s="43">
        <v>455.52</v>
      </c>
      <c r="AD23" s="81">
        <v>4927.5</v>
      </c>
      <c r="AE23" s="42" t="s">
        <v>67</v>
      </c>
      <c r="AG23" s="85">
        <v>47453</v>
      </c>
      <c r="AH23" s="84" t="s">
        <v>114</v>
      </c>
      <c r="AI23" s="84">
        <v>36</v>
      </c>
      <c r="AJ23" s="98">
        <v>0.19</v>
      </c>
      <c r="AK23" s="97">
        <v>59.918399999999991</v>
      </c>
      <c r="AL23" s="86">
        <v>5185.3944000000001</v>
      </c>
      <c r="AM23" s="84" t="s">
        <v>98</v>
      </c>
      <c r="AN23" s="83"/>
      <c r="AO23" s="85">
        <v>46844</v>
      </c>
      <c r="AP23" s="84" t="s">
        <v>108</v>
      </c>
      <c r="AQ23" s="400">
        <v>35</v>
      </c>
      <c r="AR23" s="98">
        <v>0.19</v>
      </c>
      <c r="AS23" s="97">
        <v>58.253999999999998</v>
      </c>
      <c r="AT23" s="86">
        <v>4906.4760000000006</v>
      </c>
      <c r="AU23" s="84" t="s">
        <v>98</v>
      </c>
      <c r="AW23" s="89">
        <v>47757</v>
      </c>
      <c r="AX23" s="88" t="s">
        <v>120</v>
      </c>
      <c r="AY23" s="401">
        <v>200</v>
      </c>
      <c r="AZ23" s="94">
        <v>0.21</v>
      </c>
      <c r="BA23" s="96">
        <v>367.92</v>
      </c>
      <c r="BB23" s="90">
        <v>4943.6183999999994</v>
      </c>
      <c r="BC23" s="88" t="s">
        <v>98</v>
      </c>
    </row>
    <row r="24" spans="1:55">
      <c r="A24" s="80">
        <v>46813</v>
      </c>
      <c r="B24" s="42" t="s">
        <v>114</v>
      </c>
      <c r="C24" s="42">
        <v>36</v>
      </c>
      <c r="D24" s="95">
        <v>0.19</v>
      </c>
      <c r="E24" s="43">
        <v>59.918399999999991</v>
      </c>
      <c r="F24" s="81">
        <v>5048.7383999999993</v>
      </c>
      <c r="G24" s="42" t="s">
        <v>98</v>
      </c>
      <c r="H24" s="76"/>
      <c r="I24" s="80">
        <v>46539</v>
      </c>
      <c r="J24" s="42" t="s">
        <v>115</v>
      </c>
      <c r="K24" s="42">
        <v>30</v>
      </c>
      <c r="L24" s="95">
        <v>0.4</v>
      </c>
      <c r="M24" s="43">
        <v>105.12</v>
      </c>
      <c r="N24" s="81">
        <v>5221.8360000000002</v>
      </c>
      <c r="O24" s="42" t="s">
        <v>67</v>
      </c>
      <c r="P24" s="76"/>
      <c r="Q24" s="80">
        <v>46447</v>
      </c>
      <c r="R24" s="42" t="s">
        <v>114</v>
      </c>
      <c r="S24" s="42">
        <v>36</v>
      </c>
      <c r="T24" s="95">
        <v>0.19</v>
      </c>
      <c r="U24" s="43">
        <v>59.918399999999991</v>
      </c>
      <c r="V24" s="81">
        <v>5092.5384000000004</v>
      </c>
      <c r="W24" s="42" t="s">
        <v>98</v>
      </c>
      <c r="X24" s="76"/>
      <c r="Y24" s="80">
        <v>46419</v>
      </c>
      <c r="Z24" s="42" t="s">
        <v>121</v>
      </c>
      <c r="AA24" s="42">
        <v>84</v>
      </c>
      <c r="AB24" s="95">
        <v>0.4</v>
      </c>
      <c r="AC24" s="43">
        <v>294.33600000000001</v>
      </c>
      <c r="AD24" s="81">
        <v>5221.8360000000002</v>
      </c>
      <c r="AE24" s="42" t="s">
        <v>67</v>
      </c>
      <c r="AG24" s="85">
        <v>47665</v>
      </c>
      <c r="AH24" s="84" t="s">
        <v>116</v>
      </c>
      <c r="AI24" s="84">
        <v>100</v>
      </c>
      <c r="AJ24" s="98">
        <v>0.4</v>
      </c>
      <c r="AK24" s="97">
        <v>350.4</v>
      </c>
      <c r="AL24" s="86">
        <v>5535.7943999999998</v>
      </c>
      <c r="AM24" s="84" t="s">
        <v>67</v>
      </c>
      <c r="AN24" s="83"/>
      <c r="AO24" s="85">
        <v>47178</v>
      </c>
      <c r="AP24" s="84" t="s">
        <v>113</v>
      </c>
      <c r="AQ24" s="400">
        <v>200</v>
      </c>
      <c r="AR24" s="98">
        <v>0.21</v>
      </c>
      <c r="AS24" s="97">
        <v>367.92</v>
      </c>
      <c r="AT24" s="86">
        <v>5274.3960000000006</v>
      </c>
      <c r="AU24" s="84" t="s">
        <v>98</v>
      </c>
      <c r="AW24" s="89">
        <v>47880</v>
      </c>
      <c r="AX24" s="88" t="s">
        <v>122</v>
      </c>
      <c r="AY24" s="401">
        <v>50</v>
      </c>
      <c r="AZ24" s="94">
        <v>0.17</v>
      </c>
      <c r="BA24" s="96">
        <v>74.459999999999994</v>
      </c>
      <c r="BB24" s="90">
        <v>5018.0783999999994</v>
      </c>
      <c r="BC24" s="88" t="s">
        <v>98</v>
      </c>
    </row>
    <row r="25" spans="1:55">
      <c r="A25" s="80">
        <v>46813</v>
      </c>
      <c r="B25" s="42" t="s">
        <v>113</v>
      </c>
      <c r="C25" s="42">
        <v>200</v>
      </c>
      <c r="D25" s="95">
        <v>0.21</v>
      </c>
      <c r="E25" s="43">
        <v>367.92</v>
      </c>
      <c r="F25" s="81">
        <v>5416.6583999999993</v>
      </c>
      <c r="G25" s="42" t="s">
        <v>98</v>
      </c>
      <c r="H25" s="76"/>
      <c r="I25" s="80">
        <v>46631</v>
      </c>
      <c r="J25" s="42" t="s">
        <v>119</v>
      </c>
      <c r="K25" s="42">
        <v>130</v>
      </c>
      <c r="L25" s="95">
        <v>0.4</v>
      </c>
      <c r="M25" s="43">
        <v>455.52</v>
      </c>
      <c r="N25" s="81">
        <v>5677.3559999999998</v>
      </c>
      <c r="O25" s="42" t="s">
        <v>67</v>
      </c>
      <c r="P25" s="76"/>
      <c r="Q25" s="80">
        <v>46388</v>
      </c>
      <c r="R25" s="42" t="s">
        <v>121</v>
      </c>
      <c r="S25" s="42">
        <v>84</v>
      </c>
      <c r="T25" s="95">
        <v>0.4</v>
      </c>
      <c r="U25" s="43">
        <v>294.33600000000001</v>
      </c>
      <c r="V25" s="81">
        <v>5386.8744000000006</v>
      </c>
      <c r="W25" s="42" t="s">
        <v>67</v>
      </c>
      <c r="X25" s="76"/>
      <c r="Y25" s="80">
        <v>46447</v>
      </c>
      <c r="Z25" s="42" t="s">
        <v>114</v>
      </c>
      <c r="AA25" s="42">
        <v>36</v>
      </c>
      <c r="AB25" s="95">
        <v>0.19</v>
      </c>
      <c r="AC25" s="43">
        <v>59.918399999999991</v>
      </c>
      <c r="AD25" s="81">
        <v>5281.7543999999998</v>
      </c>
      <c r="AE25" s="42" t="s">
        <v>98</v>
      </c>
      <c r="AG25" s="85">
        <v>47696</v>
      </c>
      <c r="AH25" s="84" t="s">
        <v>123</v>
      </c>
      <c r="AI25" s="84">
        <v>56</v>
      </c>
      <c r="AJ25" s="98">
        <v>0.19</v>
      </c>
      <c r="AK25" s="97">
        <v>93.206400000000002</v>
      </c>
      <c r="AL25" s="86">
        <v>5629.0007999999998</v>
      </c>
      <c r="AM25" s="84" t="s">
        <v>98</v>
      </c>
      <c r="AN25" s="83"/>
      <c r="AO25" s="85">
        <v>47300</v>
      </c>
      <c r="AP25" s="84" t="s">
        <v>116</v>
      </c>
      <c r="AQ25" s="400">
        <v>100</v>
      </c>
      <c r="AR25" s="98">
        <v>0.4</v>
      </c>
      <c r="AS25" s="97">
        <v>350.4</v>
      </c>
      <c r="AT25" s="86">
        <v>5624.7960000000003</v>
      </c>
      <c r="AU25" s="84" t="s">
        <v>67</v>
      </c>
      <c r="AW25" s="89">
        <v>48000</v>
      </c>
      <c r="AX25" s="88" t="s">
        <v>124</v>
      </c>
      <c r="AY25" s="401">
        <v>150</v>
      </c>
      <c r="AZ25" s="94">
        <v>0.21</v>
      </c>
      <c r="BA25" s="96">
        <v>275.94</v>
      </c>
      <c r="BB25" s="90">
        <v>5294.018399999999</v>
      </c>
      <c r="BC25" s="88" t="s">
        <v>98</v>
      </c>
    </row>
    <row r="26" spans="1:55">
      <c r="A26" s="80">
        <v>46874</v>
      </c>
      <c r="B26" s="42" t="s">
        <v>118</v>
      </c>
      <c r="C26" s="42">
        <v>100</v>
      </c>
      <c r="D26" s="95">
        <v>0.4</v>
      </c>
      <c r="E26" s="43">
        <v>350.4</v>
      </c>
      <c r="F26" s="81">
        <v>5767.058399999999</v>
      </c>
      <c r="G26" s="42" t="s">
        <v>67</v>
      </c>
      <c r="H26" s="76"/>
      <c r="I26" s="80">
        <v>46784</v>
      </c>
      <c r="J26" s="42" t="s">
        <v>114</v>
      </c>
      <c r="K26" s="42">
        <v>36</v>
      </c>
      <c r="L26" s="95">
        <v>0.19</v>
      </c>
      <c r="M26" s="43">
        <v>59.918399999999991</v>
      </c>
      <c r="N26" s="81">
        <v>5737.2743999999993</v>
      </c>
      <c r="O26" s="42" t="s">
        <v>98</v>
      </c>
      <c r="P26" s="76"/>
      <c r="Q26" s="80">
        <v>46419</v>
      </c>
      <c r="R26" s="42" t="s">
        <v>115</v>
      </c>
      <c r="S26" s="42">
        <v>30</v>
      </c>
      <c r="T26" s="95">
        <v>0.4</v>
      </c>
      <c r="U26" s="43">
        <v>105.12</v>
      </c>
      <c r="V26" s="81">
        <v>5491.9944000000005</v>
      </c>
      <c r="W26" s="42" t="s">
        <v>67</v>
      </c>
      <c r="X26" s="76"/>
      <c r="Y26" s="80">
        <v>46447</v>
      </c>
      <c r="Z26" s="42" t="s">
        <v>111</v>
      </c>
      <c r="AA26" s="42">
        <v>100</v>
      </c>
      <c r="AB26" s="95">
        <v>0.4</v>
      </c>
      <c r="AC26" s="43">
        <v>350.4</v>
      </c>
      <c r="AD26" s="81">
        <v>5632.1543999999994</v>
      </c>
      <c r="AE26" s="42" t="s">
        <v>67</v>
      </c>
      <c r="AG26" s="85">
        <v>48214</v>
      </c>
      <c r="AH26" s="84" t="s">
        <v>120</v>
      </c>
      <c r="AI26" s="84">
        <v>200</v>
      </c>
      <c r="AJ26" s="98">
        <v>0.21</v>
      </c>
      <c r="AK26" s="97">
        <v>367.92</v>
      </c>
      <c r="AL26" s="86">
        <v>5996.9207999999999</v>
      </c>
      <c r="AM26" s="84" t="s">
        <v>98</v>
      </c>
      <c r="AN26" s="83"/>
      <c r="AO26" s="85">
        <v>47665</v>
      </c>
      <c r="AP26" s="84" t="s">
        <v>114</v>
      </c>
      <c r="AQ26" s="400">
        <v>36</v>
      </c>
      <c r="AR26" s="98">
        <v>0.19</v>
      </c>
      <c r="AS26" s="97">
        <v>59.918399999999991</v>
      </c>
      <c r="AT26" s="86">
        <v>5684.7143999999998</v>
      </c>
      <c r="AU26" s="84" t="s">
        <v>98</v>
      </c>
      <c r="AW26" s="89">
        <v>48000</v>
      </c>
      <c r="AX26" s="88" t="s">
        <v>123</v>
      </c>
      <c r="AY26" s="401">
        <v>56</v>
      </c>
      <c r="AZ26" s="94">
        <v>0.19</v>
      </c>
      <c r="BA26" s="96">
        <v>93.206400000000002</v>
      </c>
      <c r="BB26" s="90">
        <v>5387.224799999999</v>
      </c>
      <c r="BC26" s="88" t="s">
        <v>98</v>
      </c>
    </row>
    <row r="27" spans="1:55">
      <c r="A27" s="80">
        <v>46966</v>
      </c>
      <c r="B27" s="42" t="s">
        <v>125</v>
      </c>
      <c r="C27" s="42">
        <v>112</v>
      </c>
      <c r="D27" s="95">
        <v>0.92</v>
      </c>
      <c r="E27" s="43">
        <v>902.63040000000012</v>
      </c>
      <c r="F27" s="81">
        <v>6669.688799999999</v>
      </c>
      <c r="G27" s="42" t="s">
        <v>70</v>
      </c>
      <c r="H27" s="76"/>
      <c r="I27" s="80">
        <v>46813</v>
      </c>
      <c r="J27" s="42" t="s">
        <v>111</v>
      </c>
      <c r="K27" s="42">
        <v>100</v>
      </c>
      <c r="L27" s="95">
        <v>0.4</v>
      </c>
      <c r="M27" s="43">
        <v>350.4</v>
      </c>
      <c r="N27" s="81">
        <v>6087.674399999999</v>
      </c>
      <c r="O27" s="42" t="s">
        <v>67</v>
      </c>
      <c r="P27" s="76"/>
      <c r="Q27" s="80">
        <v>46447</v>
      </c>
      <c r="R27" s="42" t="s">
        <v>111</v>
      </c>
      <c r="S27" s="42">
        <v>100</v>
      </c>
      <c r="T27" s="95">
        <v>0.4</v>
      </c>
      <c r="U27" s="43">
        <v>350.4</v>
      </c>
      <c r="V27" s="81">
        <v>5842.3944000000001</v>
      </c>
      <c r="W27" s="42" t="s">
        <v>67</v>
      </c>
      <c r="X27" s="76"/>
      <c r="Y27" s="80">
        <v>46447</v>
      </c>
      <c r="Z27" s="42" t="s">
        <v>124</v>
      </c>
      <c r="AA27" s="42">
        <v>200</v>
      </c>
      <c r="AB27" s="95">
        <v>0.21</v>
      </c>
      <c r="AC27" s="43">
        <v>367.92</v>
      </c>
      <c r="AD27" s="81">
        <v>6000.0743999999995</v>
      </c>
      <c r="AE27" s="42" t="s">
        <v>98</v>
      </c>
      <c r="AG27" s="85">
        <v>48580</v>
      </c>
      <c r="AH27" s="84" t="s">
        <v>124</v>
      </c>
      <c r="AI27" s="84">
        <v>150</v>
      </c>
      <c r="AJ27" s="98">
        <v>0.21</v>
      </c>
      <c r="AK27" s="97">
        <v>275.94</v>
      </c>
      <c r="AL27" s="86">
        <v>6272.8607999999995</v>
      </c>
      <c r="AM27" s="84" t="s">
        <v>98</v>
      </c>
      <c r="AN27" s="83"/>
      <c r="AO27" s="85">
        <v>47665</v>
      </c>
      <c r="AP27" s="84" t="s">
        <v>123</v>
      </c>
      <c r="AQ27" s="400">
        <v>56</v>
      </c>
      <c r="AR27" s="98">
        <v>0.19</v>
      </c>
      <c r="AS27" s="97">
        <v>93.206400000000002</v>
      </c>
      <c r="AT27" s="86">
        <v>5777.9207999999999</v>
      </c>
      <c r="AU27" s="84" t="s">
        <v>98</v>
      </c>
      <c r="AW27" s="89">
        <v>48030</v>
      </c>
      <c r="AX27" s="88" t="s">
        <v>126</v>
      </c>
      <c r="AY27" s="401">
        <v>100</v>
      </c>
      <c r="AZ27" s="94">
        <v>0.4</v>
      </c>
      <c r="BA27" s="96">
        <v>350.4</v>
      </c>
      <c r="BB27" s="90">
        <v>5737.6247999999987</v>
      </c>
      <c r="BC27" s="88" t="s">
        <v>67</v>
      </c>
    </row>
    <row r="28" spans="1:55">
      <c r="A28" s="80">
        <v>47239</v>
      </c>
      <c r="B28" s="42" t="s">
        <v>123</v>
      </c>
      <c r="C28" s="42">
        <v>56</v>
      </c>
      <c r="D28" s="95">
        <v>0.19</v>
      </c>
      <c r="E28" s="43">
        <v>93.206400000000002</v>
      </c>
      <c r="F28" s="81">
        <v>6762.895199999999</v>
      </c>
      <c r="G28" s="42" t="s">
        <v>98</v>
      </c>
      <c r="H28" s="76"/>
      <c r="I28" s="80">
        <v>46874</v>
      </c>
      <c r="J28" s="42" t="s">
        <v>118</v>
      </c>
      <c r="K28" s="42">
        <v>100</v>
      </c>
      <c r="L28" s="95">
        <v>0.4</v>
      </c>
      <c r="M28" s="43">
        <v>350.4</v>
      </c>
      <c r="N28" s="81">
        <v>6438.0743999999986</v>
      </c>
      <c r="O28" s="42" t="s">
        <v>67</v>
      </c>
      <c r="P28" s="76"/>
      <c r="Q28" s="80">
        <v>46753</v>
      </c>
      <c r="R28" s="42" t="s">
        <v>113</v>
      </c>
      <c r="S28" s="42">
        <v>200</v>
      </c>
      <c r="T28" s="95">
        <v>0.21</v>
      </c>
      <c r="U28" s="43">
        <v>367.92</v>
      </c>
      <c r="V28" s="81">
        <v>6210.3144000000002</v>
      </c>
      <c r="W28" s="42" t="s">
        <v>98</v>
      </c>
      <c r="X28" s="76"/>
      <c r="Y28" s="80">
        <v>46478</v>
      </c>
      <c r="Z28" s="42" t="s">
        <v>122</v>
      </c>
      <c r="AA28" s="42">
        <v>50</v>
      </c>
      <c r="AB28" s="95">
        <v>0.17</v>
      </c>
      <c r="AC28" s="43">
        <v>74.459999999999994</v>
      </c>
      <c r="AD28" s="81">
        <v>6074.5343999999996</v>
      </c>
      <c r="AE28" s="42" t="s">
        <v>98</v>
      </c>
      <c r="AG28" s="85">
        <v>48761</v>
      </c>
      <c r="AH28" s="84" t="s">
        <v>127</v>
      </c>
      <c r="AI28" s="84">
        <v>150</v>
      </c>
      <c r="AJ28" s="98">
        <v>0.21</v>
      </c>
      <c r="AK28" s="97">
        <v>275.94</v>
      </c>
      <c r="AL28" s="86">
        <v>6548.8007999999991</v>
      </c>
      <c r="AM28" s="84" t="s">
        <v>98</v>
      </c>
      <c r="AN28" s="83"/>
      <c r="AO28" s="85">
        <v>47969</v>
      </c>
      <c r="AP28" s="84" t="s">
        <v>118</v>
      </c>
      <c r="AQ28" s="400">
        <v>100</v>
      </c>
      <c r="AR28" s="98">
        <v>0.4</v>
      </c>
      <c r="AS28" s="97">
        <v>350.4</v>
      </c>
      <c r="AT28" s="86">
        <v>6128.3207999999995</v>
      </c>
      <c r="AU28" s="84" t="s">
        <v>67</v>
      </c>
      <c r="AW28" s="89">
        <v>48092</v>
      </c>
      <c r="AX28" s="88" t="s">
        <v>127</v>
      </c>
      <c r="AY28" s="401">
        <v>150</v>
      </c>
      <c r="AZ28" s="94">
        <v>0.21</v>
      </c>
      <c r="BA28" s="96">
        <v>275.94</v>
      </c>
      <c r="BB28" s="90">
        <v>6013.5647999999983</v>
      </c>
      <c r="BC28" s="88" t="s">
        <v>98</v>
      </c>
    </row>
    <row r="29" spans="1:55">
      <c r="A29" s="80">
        <v>47270</v>
      </c>
      <c r="B29" s="42" t="s">
        <v>116</v>
      </c>
      <c r="C29" s="42">
        <v>100</v>
      </c>
      <c r="D29" s="95">
        <v>0.4</v>
      </c>
      <c r="E29" s="43">
        <v>350.4</v>
      </c>
      <c r="F29" s="81">
        <v>7113.2951999999987</v>
      </c>
      <c r="G29" s="42" t="s">
        <v>67</v>
      </c>
      <c r="H29" s="76"/>
      <c r="I29" s="80">
        <v>47119</v>
      </c>
      <c r="J29" s="42" t="s">
        <v>121</v>
      </c>
      <c r="K29" s="42">
        <v>84</v>
      </c>
      <c r="L29" s="95">
        <v>0.4</v>
      </c>
      <c r="M29" s="43">
        <v>294.33600000000001</v>
      </c>
      <c r="N29" s="81">
        <v>6732.4103999999988</v>
      </c>
      <c r="O29" s="42" t="s">
        <v>67</v>
      </c>
      <c r="P29" s="76"/>
      <c r="Q29" s="80">
        <v>46784</v>
      </c>
      <c r="R29" s="42" t="s">
        <v>123</v>
      </c>
      <c r="S29" s="42">
        <v>56</v>
      </c>
      <c r="T29" s="95">
        <v>0.19</v>
      </c>
      <c r="U29" s="43">
        <v>93.206400000000002</v>
      </c>
      <c r="V29" s="81">
        <v>6303.5208000000002</v>
      </c>
      <c r="W29" s="42" t="s">
        <v>98</v>
      </c>
      <c r="X29" s="76"/>
      <c r="Y29" s="80">
        <v>46539</v>
      </c>
      <c r="Z29" s="42" t="s">
        <v>115</v>
      </c>
      <c r="AA29" s="42">
        <v>30</v>
      </c>
      <c r="AB29" s="95">
        <v>0.4</v>
      </c>
      <c r="AC29" s="43">
        <v>105.12</v>
      </c>
      <c r="AD29" s="81">
        <v>6179.6543999999994</v>
      </c>
      <c r="AE29" s="42" t="s">
        <v>67</v>
      </c>
      <c r="AG29" s="85">
        <v>49065</v>
      </c>
      <c r="AH29" s="84" t="s">
        <v>128</v>
      </c>
      <c r="AI29" s="84">
        <v>200</v>
      </c>
      <c r="AJ29" s="98">
        <v>0.21</v>
      </c>
      <c r="AK29" s="97">
        <v>367.92</v>
      </c>
      <c r="AL29" s="86">
        <v>6916.7207999999991</v>
      </c>
      <c r="AM29" s="84" t="s">
        <v>98</v>
      </c>
      <c r="AN29" s="83"/>
      <c r="AO29" s="85">
        <v>48427</v>
      </c>
      <c r="AP29" s="84" t="s">
        <v>120</v>
      </c>
      <c r="AQ29" s="400">
        <v>200</v>
      </c>
      <c r="AR29" s="98">
        <v>0.21</v>
      </c>
      <c r="AS29" s="97">
        <v>367.92</v>
      </c>
      <c r="AT29" s="86">
        <v>6496.2407999999996</v>
      </c>
      <c r="AU29" s="84" t="s">
        <v>98</v>
      </c>
      <c r="AW29" s="89">
        <v>48183</v>
      </c>
      <c r="AX29" s="88" t="s">
        <v>129</v>
      </c>
      <c r="AY29" s="401">
        <v>50</v>
      </c>
      <c r="AZ29" s="94">
        <v>0.17</v>
      </c>
      <c r="BA29" s="96">
        <v>74.459999999999994</v>
      </c>
      <c r="BB29" s="90">
        <v>6088.0247999999983</v>
      </c>
      <c r="BC29" s="88" t="s">
        <v>98</v>
      </c>
    </row>
    <row r="30" spans="1:55">
      <c r="A30" s="80">
        <v>47484</v>
      </c>
      <c r="B30" s="42" t="s">
        <v>121</v>
      </c>
      <c r="C30" s="42">
        <v>84</v>
      </c>
      <c r="D30" s="95">
        <v>0.4</v>
      </c>
      <c r="E30" s="43">
        <v>294.33600000000001</v>
      </c>
      <c r="F30" s="81">
        <v>7407.6311999999989</v>
      </c>
      <c r="G30" s="42" t="s">
        <v>67</v>
      </c>
      <c r="H30" s="76"/>
      <c r="I30" s="80">
        <v>47209</v>
      </c>
      <c r="J30" s="42" t="s">
        <v>123</v>
      </c>
      <c r="K30" s="42">
        <v>56</v>
      </c>
      <c r="L30" s="95">
        <v>0.19</v>
      </c>
      <c r="M30" s="43">
        <v>93.206400000000002</v>
      </c>
      <c r="N30" s="81">
        <v>6825.6167999999989</v>
      </c>
      <c r="O30" s="42" t="s">
        <v>98</v>
      </c>
      <c r="P30" s="76"/>
      <c r="Q30" s="80">
        <v>46784</v>
      </c>
      <c r="R30" s="42" t="s">
        <v>118</v>
      </c>
      <c r="S30" s="42">
        <v>100</v>
      </c>
      <c r="T30" s="95">
        <v>0.4</v>
      </c>
      <c r="U30" s="43">
        <v>350.4</v>
      </c>
      <c r="V30" s="81">
        <v>6653.9207999999999</v>
      </c>
      <c r="W30" s="42" t="s">
        <v>67</v>
      </c>
      <c r="X30" s="76"/>
      <c r="Y30" s="80">
        <v>46874</v>
      </c>
      <c r="Z30" s="42" t="s">
        <v>118</v>
      </c>
      <c r="AA30" s="42">
        <v>100</v>
      </c>
      <c r="AB30" s="95">
        <v>0.4</v>
      </c>
      <c r="AC30" s="43">
        <v>350.4</v>
      </c>
      <c r="AD30" s="81">
        <v>6530.0543999999991</v>
      </c>
      <c r="AE30" s="42" t="s">
        <v>67</v>
      </c>
      <c r="AG30" s="85">
        <v>49461</v>
      </c>
      <c r="AH30" s="84" t="s">
        <v>130</v>
      </c>
      <c r="AI30" s="84">
        <v>250</v>
      </c>
      <c r="AJ30" s="98">
        <v>0.21</v>
      </c>
      <c r="AK30" s="97">
        <v>459.9</v>
      </c>
      <c r="AL30" s="86">
        <v>7376.6207999999988</v>
      </c>
      <c r="AM30" s="84" t="s">
        <v>98</v>
      </c>
      <c r="AN30" s="83"/>
      <c r="AO30" s="85">
        <v>48823</v>
      </c>
      <c r="AP30" s="84" t="s">
        <v>124</v>
      </c>
      <c r="AQ30" s="400">
        <v>150</v>
      </c>
      <c r="AR30" s="98">
        <v>0.21</v>
      </c>
      <c r="AS30" s="97">
        <v>275.94</v>
      </c>
      <c r="AT30" s="86">
        <v>6772.1807999999992</v>
      </c>
      <c r="AU30" s="84" t="s">
        <v>98</v>
      </c>
      <c r="AW30" s="89">
        <v>48245</v>
      </c>
      <c r="AX30" s="88" t="s">
        <v>104</v>
      </c>
      <c r="AY30" s="401">
        <v>60</v>
      </c>
      <c r="AZ30" s="94">
        <v>0.4</v>
      </c>
      <c r="BA30" s="96">
        <v>210.24</v>
      </c>
      <c r="BB30" s="90">
        <v>6298.2647999999981</v>
      </c>
      <c r="BC30" s="88" t="s">
        <v>67</v>
      </c>
    </row>
    <row r="31" spans="1:55">
      <c r="A31" s="80">
        <v>47543</v>
      </c>
      <c r="B31" s="42" t="s">
        <v>120</v>
      </c>
      <c r="C31" s="42">
        <v>200</v>
      </c>
      <c r="D31" s="95">
        <v>0.21</v>
      </c>
      <c r="E31" s="43">
        <v>367.92</v>
      </c>
      <c r="F31" s="81">
        <v>7775.551199999999</v>
      </c>
      <c r="G31" s="42" t="s">
        <v>98</v>
      </c>
      <c r="H31" s="76"/>
      <c r="I31" s="80">
        <v>47331</v>
      </c>
      <c r="J31" s="42" t="s">
        <v>116</v>
      </c>
      <c r="K31" s="42">
        <v>100</v>
      </c>
      <c r="L31" s="95">
        <v>0.4</v>
      </c>
      <c r="M31" s="43">
        <v>350.4</v>
      </c>
      <c r="N31" s="81">
        <v>7176.0167999999985</v>
      </c>
      <c r="O31" s="42" t="s">
        <v>67</v>
      </c>
      <c r="P31" s="76"/>
      <c r="Q31" s="80">
        <v>47209</v>
      </c>
      <c r="R31" s="42" t="s">
        <v>116</v>
      </c>
      <c r="S31" s="42">
        <v>100</v>
      </c>
      <c r="T31" s="95">
        <v>0.4</v>
      </c>
      <c r="U31" s="43">
        <v>350.4</v>
      </c>
      <c r="V31" s="81">
        <v>7004.3207999999995</v>
      </c>
      <c r="W31" s="42" t="s">
        <v>67</v>
      </c>
      <c r="X31" s="76"/>
      <c r="Y31" s="80">
        <v>46874</v>
      </c>
      <c r="Z31" s="42" t="s">
        <v>123</v>
      </c>
      <c r="AA31" s="42">
        <v>56</v>
      </c>
      <c r="AB31" s="95">
        <v>0.19</v>
      </c>
      <c r="AC31" s="43">
        <v>93.206400000000002</v>
      </c>
      <c r="AD31" s="81">
        <v>6623.2607999999991</v>
      </c>
      <c r="AE31" s="42" t="s">
        <v>98</v>
      </c>
      <c r="AG31" s="406"/>
      <c r="AH31" s="83"/>
      <c r="AI31" s="83"/>
      <c r="AJ31" s="407"/>
      <c r="AK31" s="408"/>
      <c r="AL31" s="409"/>
      <c r="AM31" s="83"/>
      <c r="AN31" s="83"/>
      <c r="AO31" s="85">
        <v>49188</v>
      </c>
      <c r="AP31" s="84" t="s">
        <v>127</v>
      </c>
      <c r="AQ31" s="400">
        <v>150</v>
      </c>
      <c r="AR31" s="98">
        <v>0.21</v>
      </c>
      <c r="AS31" s="97">
        <v>275.94</v>
      </c>
      <c r="AT31" s="86">
        <v>7048.1207999999988</v>
      </c>
      <c r="AU31" s="84" t="s">
        <v>98</v>
      </c>
      <c r="AW31" s="89">
        <v>48580</v>
      </c>
      <c r="AX31" s="88" t="s">
        <v>112</v>
      </c>
      <c r="AY31" s="401">
        <v>130</v>
      </c>
      <c r="AZ31" s="94">
        <v>0.4</v>
      </c>
      <c r="BA31" s="96">
        <v>455.52</v>
      </c>
      <c r="BB31" s="90">
        <v>6753.7847999999976</v>
      </c>
      <c r="BC31" s="88" t="s">
        <v>67</v>
      </c>
    </row>
    <row r="32" spans="1:55">
      <c r="A32" s="80">
        <v>47757</v>
      </c>
      <c r="B32" s="42" t="s">
        <v>126</v>
      </c>
      <c r="C32" s="42">
        <v>100</v>
      </c>
      <c r="D32" s="95">
        <v>0.4</v>
      </c>
      <c r="E32" s="43">
        <v>350.4</v>
      </c>
      <c r="F32" s="81">
        <v>8125.9511999999986</v>
      </c>
      <c r="G32" s="42" t="s">
        <v>67</v>
      </c>
      <c r="H32" s="76"/>
      <c r="I32" s="80">
        <v>47239</v>
      </c>
      <c r="J32" s="42" t="s">
        <v>124</v>
      </c>
      <c r="K32" s="42">
        <v>200</v>
      </c>
      <c r="L32" s="95">
        <v>0.21</v>
      </c>
      <c r="M32" s="43">
        <v>367.92</v>
      </c>
      <c r="N32" s="81">
        <v>7543.9367999999986</v>
      </c>
      <c r="O32" s="42" t="s">
        <v>98</v>
      </c>
      <c r="P32" s="76"/>
      <c r="Q32" s="80">
        <v>47331</v>
      </c>
      <c r="R32" s="42" t="s">
        <v>131</v>
      </c>
      <c r="S32" s="42">
        <v>200</v>
      </c>
      <c r="T32" s="95">
        <v>0.4</v>
      </c>
      <c r="U32" s="43">
        <v>700.8</v>
      </c>
      <c r="V32" s="81">
        <v>7705.1207999999997</v>
      </c>
      <c r="W32" s="42" t="s">
        <v>67</v>
      </c>
      <c r="X32" s="76"/>
      <c r="Y32" s="80">
        <v>46905</v>
      </c>
      <c r="Z32" s="42" t="s">
        <v>132</v>
      </c>
      <c r="AA32" s="42">
        <v>120</v>
      </c>
      <c r="AB32" s="95">
        <v>0.4</v>
      </c>
      <c r="AC32" s="43">
        <v>420.48</v>
      </c>
      <c r="AD32" s="81">
        <v>7043.7407999999996</v>
      </c>
      <c r="AE32" s="42" t="s">
        <v>67</v>
      </c>
      <c r="AG32" s="406"/>
      <c r="AH32" s="83"/>
      <c r="AI32" s="83"/>
      <c r="AJ32" s="407"/>
      <c r="AK32" s="408"/>
      <c r="AL32" s="409"/>
      <c r="AM32" s="83"/>
      <c r="AN32" s="83"/>
      <c r="AO32" s="85">
        <v>49188</v>
      </c>
      <c r="AP32" s="84" t="s">
        <v>122</v>
      </c>
      <c r="AQ32" s="400">
        <v>50</v>
      </c>
      <c r="AR32" s="98">
        <v>0.17</v>
      </c>
      <c r="AS32" s="97">
        <v>74.459999999999994</v>
      </c>
      <c r="AT32" s="86">
        <v>7122.5807999999988</v>
      </c>
      <c r="AU32" s="84" t="s">
        <v>98</v>
      </c>
      <c r="AW32" s="89">
        <v>48611</v>
      </c>
      <c r="AX32" s="88" t="s">
        <v>107</v>
      </c>
      <c r="AY32" s="401">
        <v>80</v>
      </c>
      <c r="AZ32" s="94">
        <v>0.92</v>
      </c>
      <c r="BA32" s="96">
        <v>644.7360000000001</v>
      </c>
      <c r="BB32" s="90">
        <v>7398.5207999999975</v>
      </c>
      <c r="BC32" s="88" t="s">
        <v>70</v>
      </c>
    </row>
    <row r="33" spans="1:55">
      <c r="A33" s="80">
        <v>47818</v>
      </c>
      <c r="B33" s="42" t="s">
        <v>124</v>
      </c>
      <c r="C33" s="42">
        <v>150</v>
      </c>
      <c r="D33" s="95">
        <v>0.21</v>
      </c>
      <c r="E33" s="43">
        <v>275.94</v>
      </c>
      <c r="F33" s="81">
        <v>8401.8911999999982</v>
      </c>
      <c r="G33" s="42" t="s">
        <v>98</v>
      </c>
      <c r="H33" s="76"/>
      <c r="I33" s="80">
        <v>47484</v>
      </c>
      <c r="J33" s="42" t="s">
        <v>132</v>
      </c>
      <c r="K33" s="42">
        <v>120</v>
      </c>
      <c r="L33" s="95">
        <v>0.4</v>
      </c>
      <c r="M33" s="43">
        <v>420.48</v>
      </c>
      <c r="N33" s="81">
        <v>7964.4167999999991</v>
      </c>
      <c r="O33" s="42" t="s">
        <v>67</v>
      </c>
      <c r="P33" s="76"/>
      <c r="Q33" s="80">
        <v>47362</v>
      </c>
      <c r="R33" s="42" t="s">
        <v>122</v>
      </c>
      <c r="S33" s="42">
        <v>50</v>
      </c>
      <c r="T33" s="95">
        <v>0.17</v>
      </c>
      <c r="U33" s="43">
        <v>74.459999999999994</v>
      </c>
      <c r="V33" s="81">
        <v>7779.5807999999997</v>
      </c>
      <c r="W33" s="42" t="s">
        <v>98</v>
      </c>
      <c r="X33" s="76"/>
      <c r="Y33" s="80">
        <v>47058</v>
      </c>
      <c r="Z33" s="42" t="s">
        <v>133</v>
      </c>
      <c r="AA33" s="42">
        <v>18</v>
      </c>
      <c r="AB33" s="95">
        <v>0.4</v>
      </c>
      <c r="AC33" s="43">
        <v>63.072000000000003</v>
      </c>
      <c r="AD33" s="81">
        <v>7106.8127999999997</v>
      </c>
      <c r="AE33" s="42" t="s">
        <v>67</v>
      </c>
      <c r="AG33" s="406"/>
      <c r="AH33" s="83"/>
      <c r="AI33" s="83"/>
      <c r="AJ33" s="407"/>
      <c r="AK33" s="408"/>
      <c r="AL33" s="409"/>
      <c r="AM33" s="83"/>
      <c r="AN33" s="83"/>
      <c r="AO33" s="85">
        <v>49583</v>
      </c>
      <c r="AP33" s="84" t="s">
        <v>128</v>
      </c>
      <c r="AQ33" s="400">
        <v>200</v>
      </c>
      <c r="AR33" s="98">
        <v>0.21</v>
      </c>
      <c r="AS33" s="97">
        <v>367.92</v>
      </c>
      <c r="AT33" s="86">
        <v>7490.5007999999989</v>
      </c>
      <c r="AU33" s="84" t="s">
        <v>98</v>
      </c>
      <c r="AW33" s="89">
        <v>48945</v>
      </c>
      <c r="AX33" s="88" t="s">
        <v>119</v>
      </c>
      <c r="AY33" s="401">
        <v>130</v>
      </c>
      <c r="AZ33" s="94">
        <v>0.4</v>
      </c>
      <c r="BA33" s="96">
        <v>455.52</v>
      </c>
      <c r="BB33" s="90">
        <v>7854.040799999997</v>
      </c>
      <c r="BC33" s="88" t="s">
        <v>67</v>
      </c>
    </row>
    <row r="34" spans="1:55">
      <c r="A34" s="80">
        <v>47818</v>
      </c>
      <c r="B34" s="42" t="s">
        <v>122</v>
      </c>
      <c r="C34" s="42">
        <v>50</v>
      </c>
      <c r="D34" s="95">
        <v>0.17</v>
      </c>
      <c r="E34" s="43">
        <v>74.459999999999994</v>
      </c>
      <c r="F34" s="81">
        <v>8476.3511999999973</v>
      </c>
      <c r="G34" s="42" t="s">
        <v>98</v>
      </c>
      <c r="H34" s="76"/>
      <c r="I34" s="80">
        <v>49310</v>
      </c>
      <c r="J34" s="42" t="s">
        <v>134</v>
      </c>
      <c r="K34" s="42">
        <v>200</v>
      </c>
      <c r="L34" s="95">
        <v>0.1</v>
      </c>
      <c r="M34" s="43">
        <v>175.2</v>
      </c>
      <c r="N34" s="81">
        <v>8139.6167999999989</v>
      </c>
      <c r="O34" s="42" t="s">
        <v>72</v>
      </c>
      <c r="P34" s="76"/>
      <c r="Q34" s="80">
        <v>47300</v>
      </c>
      <c r="R34" s="42" t="s">
        <v>132</v>
      </c>
      <c r="S34" s="42">
        <v>120</v>
      </c>
      <c r="T34" s="95">
        <v>0.4</v>
      </c>
      <c r="U34" s="43">
        <v>420.48</v>
      </c>
      <c r="V34" s="81">
        <v>8200.0607999999993</v>
      </c>
      <c r="W34" s="42" t="s">
        <v>67</v>
      </c>
      <c r="X34" s="76"/>
      <c r="Y34" s="80">
        <v>47209</v>
      </c>
      <c r="Z34" s="42" t="s">
        <v>116</v>
      </c>
      <c r="AA34" s="42">
        <v>100</v>
      </c>
      <c r="AB34" s="95">
        <v>0.4</v>
      </c>
      <c r="AC34" s="43">
        <v>350.4</v>
      </c>
      <c r="AD34" s="81">
        <v>7457.2127999999993</v>
      </c>
      <c r="AE34" s="42" t="s">
        <v>67</v>
      </c>
      <c r="AG34" s="406"/>
      <c r="AH34" s="83"/>
      <c r="AI34" s="83"/>
      <c r="AJ34" s="83"/>
      <c r="AK34" s="83"/>
      <c r="AL34" s="409"/>
      <c r="AM34" s="83"/>
      <c r="AN34" s="83"/>
      <c r="AO34" s="406"/>
      <c r="AP34" s="83"/>
      <c r="AQ34" s="410"/>
      <c r="AR34" s="407"/>
      <c r="AS34" s="408"/>
      <c r="AT34" s="409"/>
      <c r="AU34" s="83"/>
      <c r="AW34" s="89">
        <v>49004</v>
      </c>
      <c r="AX34" s="88" t="s">
        <v>128</v>
      </c>
      <c r="AY34" s="401">
        <v>200</v>
      </c>
      <c r="AZ34" s="94">
        <v>0.21</v>
      </c>
      <c r="BA34" s="96">
        <v>367.92</v>
      </c>
      <c r="BB34" s="90">
        <v>8221.9607999999971</v>
      </c>
      <c r="BC34" s="88" t="s">
        <v>98</v>
      </c>
    </row>
    <row r="35" spans="1:55">
      <c r="A35" s="80">
        <v>48061</v>
      </c>
      <c r="B35" s="42" t="s">
        <v>127</v>
      </c>
      <c r="C35" s="42">
        <v>150</v>
      </c>
      <c r="D35" s="95">
        <v>0.21</v>
      </c>
      <c r="E35" s="43">
        <v>275.94</v>
      </c>
      <c r="F35" s="81">
        <v>8752.2911999999978</v>
      </c>
      <c r="G35" s="42" t="s">
        <v>98</v>
      </c>
      <c r="H35" s="76"/>
      <c r="I35" s="80">
        <v>47849</v>
      </c>
      <c r="J35" s="42" t="s">
        <v>120</v>
      </c>
      <c r="K35" s="42">
        <v>200</v>
      </c>
      <c r="L35" s="95">
        <v>0.21</v>
      </c>
      <c r="M35" s="43">
        <v>367.92</v>
      </c>
      <c r="N35" s="81">
        <v>8507.536799999998</v>
      </c>
      <c r="O35" s="42" t="s">
        <v>98</v>
      </c>
      <c r="P35" s="76"/>
      <c r="Q35" s="80">
        <v>47574</v>
      </c>
      <c r="R35" s="42" t="s">
        <v>135</v>
      </c>
      <c r="S35" s="42">
        <v>100</v>
      </c>
      <c r="T35" s="95">
        <v>0.4</v>
      </c>
      <c r="U35" s="43">
        <v>350.4</v>
      </c>
      <c r="V35" s="81">
        <v>8550.4607999999989</v>
      </c>
      <c r="W35" s="42" t="s">
        <v>67</v>
      </c>
      <c r="X35" s="76"/>
      <c r="Y35" s="80">
        <v>47300</v>
      </c>
      <c r="Z35" s="42" t="s">
        <v>131</v>
      </c>
      <c r="AA35" s="42">
        <v>200</v>
      </c>
      <c r="AB35" s="95">
        <v>0.4</v>
      </c>
      <c r="AC35" s="43">
        <v>700.8</v>
      </c>
      <c r="AD35" s="81">
        <v>8158.0127999999995</v>
      </c>
      <c r="AE35" s="42" t="s">
        <v>67</v>
      </c>
      <c r="AG35" s="83"/>
      <c r="AH35" s="83"/>
      <c r="AI35" s="83"/>
      <c r="AJ35" s="83"/>
      <c r="AK35" s="83"/>
      <c r="AL35" s="83"/>
      <c r="AM35" s="83"/>
      <c r="AN35" s="83"/>
      <c r="AO35" s="83"/>
      <c r="AP35" s="83"/>
      <c r="AQ35" s="83"/>
      <c r="AR35" s="83"/>
      <c r="AS35" s="411"/>
      <c r="AT35" s="83"/>
      <c r="AU35" s="83"/>
      <c r="AW35" s="89">
        <v>49035</v>
      </c>
      <c r="AX35" s="88" t="s">
        <v>136</v>
      </c>
      <c r="AY35" s="401">
        <v>250</v>
      </c>
      <c r="AZ35" s="94">
        <v>0.21</v>
      </c>
      <c r="BA35" s="96">
        <v>459.9</v>
      </c>
      <c r="BB35" s="90">
        <v>8681.8607999999967</v>
      </c>
      <c r="BC35" s="88" t="s">
        <v>98</v>
      </c>
    </row>
    <row r="36" spans="1:55">
      <c r="A36" s="80">
        <v>48274</v>
      </c>
      <c r="B36" s="42" t="s">
        <v>128</v>
      </c>
      <c r="C36" s="42">
        <v>200</v>
      </c>
      <c r="D36" s="95">
        <v>0.21</v>
      </c>
      <c r="E36" s="43">
        <v>367.92</v>
      </c>
      <c r="F36" s="81">
        <v>9120.2111999999979</v>
      </c>
      <c r="G36" s="42" t="s">
        <v>98</v>
      </c>
      <c r="H36" s="76"/>
      <c r="I36" s="80">
        <v>47849</v>
      </c>
      <c r="J36" s="42" t="s">
        <v>126</v>
      </c>
      <c r="K36" s="42">
        <v>100</v>
      </c>
      <c r="L36" s="95">
        <v>0.4</v>
      </c>
      <c r="M36" s="43">
        <v>350.4</v>
      </c>
      <c r="N36" s="81">
        <v>8857.9367999999977</v>
      </c>
      <c r="O36" s="42" t="s">
        <v>67</v>
      </c>
      <c r="P36" s="76"/>
      <c r="Q36" s="80">
        <v>47908</v>
      </c>
      <c r="R36" s="42" t="s">
        <v>120</v>
      </c>
      <c r="S36" s="42">
        <v>200</v>
      </c>
      <c r="T36" s="95">
        <v>0.21</v>
      </c>
      <c r="U36" s="43">
        <v>367.92</v>
      </c>
      <c r="V36" s="81">
        <v>8918.380799999999</v>
      </c>
      <c r="W36" s="42" t="s">
        <v>98</v>
      </c>
      <c r="X36" s="76"/>
      <c r="Y36" s="80">
        <v>47362</v>
      </c>
      <c r="Z36" s="42" t="s">
        <v>120</v>
      </c>
      <c r="AA36" s="42">
        <v>200</v>
      </c>
      <c r="AB36" s="95">
        <v>0.21</v>
      </c>
      <c r="AC36" s="43">
        <v>367.92</v>
      </c>
      <c r="AD36" s="81">
        <v>8525.9327999999987</v>
      </c>
      <c r="AE36" s="42" t="s">
        <v>98</v>
      </c>
      <c r="AG36" s="83"/>
      <c r="AH36" s="83"/>
      <c r="AI36" s="83"/>
      <c r="AJ36" s="83"/>
      <c r="AK36" s="83"/>
      <c r="AL36" s="83"/>
      <c r="AM36" s="83"/>
      <c r="AN36" s="83"/>
      <c r="AO36" s="83"/>
      <c r="AP36" s="83"/>
      <c r="AQ36" s="83"/>
      <c r="AR36" s="83"/>
      <c r="AS36" s="411"/>
      <c r="AT36" s="83"/>
      <c r="AU36" s="83"/>
      <c r="AW36" s="89">
        <v>49249</v>
      </c>
      <c r="AX36" s="88" t="s">
        <v>133</v>
      </c>
      <c r="AY36" s="88">
        <v>18</v>
      </c>
      <c r="AZ36" s="94">
        <v>0.4</v>
      </c>
      <c r="BA36" s="96">
        <v>63.072000000000003</v>
      </c>
      <c r="BB36" s="90">
        <v>8744.9327999999969</v>
      </c>
      <c r="BC36" s="88" t="s">
        <v>67</v>
      </c>
    </row>
    <row r="37" spans="1:55">
      <c r="A37" s="80">
        <v>48366</v>
      </c>
      <c r="B37" s="42" t="s">
        <v>131</v>
      </c>
      <c r="C37" s="42">
        <v>200</v>
      </c>
      <c r="D37" s="95">
        <v>0.4</v>
      </c>
      <c r="E37" s="43">
        <v>700.8</v>
      </c>
      <c r="F37" s="81">
        <v>9821.0111999999972</v>
      </c>
      <c r="G37" s="42" t="s">
        <v>67</v>
      </c>
      <c r="H37" s="76"/>
      <c r="I37" s="80">
        <v>48000</v>
      </c>
      <c r="J37" s="42" t="s">
        <v>137</v>
      </c>
      <c r="K37" s="42">
        <v>150</v>
      </c>
      <c r="L37" s="95">
        <v>0.21</v>
      </c>
      <c r="M37" s="43">
        <v>275.94</v>
      </c>
      <c r="N37" s="81">
        <v>9133.8767999999982</v>
      </c>
      <c r="O37" s="42" t="s">
        <v>98</v>
      </c>
      <c r="P37" s="76"/>
      <c r="Q37" s="80">
        <v>47849</v>
      </c>
      <c r="R37" s="42" t="s">
        <v>126</v>
      </c>
      <c r="S37" s="42">
        <v>100</v>
      </c>
      <c r="T37" s="95">
        <v>0.4</v>
      </c>
      <c r="U37" s="43">
        <v>350.4</v>
      </c>
      <c r="V37" s="81">
        <v>9268.7807999999986</v>
      </c>
      <c r="W37" s="42" t="s">
        <v>67</v>
      </c>
      <c r="X37" s="76"/>
      <c r="Y37" s="80">
        <v>47453</v>
      </c>
      <c r="Z37" s="42" t="s">
        <v>138</v>
      </c>
      <c r="AA37" s="42">
        <v>150</v>
      </c>
      <c r="AB37" s="95">
        <v>0.21</v>
      </c>
      <c r="AC37" s="43">
        <v>275.94</v>
      </c>
      <c r="AD37" s="81">
        <v>8801.8727999999992</v>
      </c>
      <c r="AE37" s="42" t="s">
        <v>98</v>
      </c>
      <c r="AG37" s="83"/>
      <c r="AH37" s="83"/>
      <c r="AI37" s="83"/>
      <c r="AJ37" s="83"/>
      <c r="AK37" s="83"/>
      <c r="AL37" s="83"/>
      <c r="AM37" s="83"/>
      <c r="AN37" s="83"/>
      <c r="AO37" s="83"/>
      <c r="AP37" s="83"/>
      <c r="AQ37" s="83"/>
      <c r="AR37" s="83"/>
      <c r="AS37" s="83"/>
      <c r="AT37" s="83"/>
      <c r="AU37" s="83"/>
      <c r="AW37" s="89">
        <v>49279</v>
      </c>
      <c r="AX37" s="88" t="s">
        <v>105</v>
      </c>
      <c r="AY37" s="401">
        <v>12.5</v>
      </c>
      <c r="AZ37" s="94">
        <v>0.4</v>
      </c>
      <c r="BA37" s="96">
        <v>43.8</v>
      </c>
      <c r="BB37" s="90">
        <v>8788.7327999999961</v>
      </c>
      <c r="BC37" s="88" t="s">
        <v>67</v>
      </c>
    </row>
    <row r="38" spans="1:55">
      <c r="A38" s="80">
        <v>48427</v>
      </c>
      <c r="B38" s="42" t="s">
        <v>132</v>
      </c>
      <c r="C38" s="42">
        <v>120</v>
      </c>
      <c r="D38" s="95">
        <v>0.4</v>
      </c>
      <c r="E38" s="43">
        <v>420.48</v>
      </c>
      <c r="F38" s="81">
        <v>10241.491199999997</v>
      </c>
      <c r="G38" s="42" t="s">
        <v>67</v>
      </c>
      <c r="H38" s="76"/>
      <c r="I38" s="80">
        <v>48214</v>
      </c>
      <c r="J38" s="42" t="s">
        <v>127</v>
      </c>
      <c r="K38" s="42">
        <v>150</v>
      </c>
      <c r="L38" s="95">
        <v>0.21</v>
      </c>
      <c r="M38" s="43">
        <v>275.94</v>
      </c>
      <c r="N38" s="81">
        <v>9409.8167999999987</v>
      </c>
      <c r="O38" s="42" t="s">
        <v>98</v>
      </c>
      <c r="P38" s="76"/>
      <c r="Q38" s="80">
        <v>47849</v>
      </c>
      <c r="R38" s="42" t="s">
        <v>124</v>
      </c>
      <c r="S38" s="42">
        <v>150</v>
      </c>
      <c r="T38" s="95">
        <v>0.21</v>
      </c>
      <c r="U38" s="43">
        <v>275.94</v>
      </c>
      <c r="V38" s="81">
        <v>9544.7207999999991</v>
      </c>
      <c r="W38" s="42" t="s">
        <v>98</v>
      </c>
      <c r="X38" s="76"/>
      <c r="Y38" s="80">
        <v>47665</v>
      </c>
      <c r="Z38" s="42" t="s">
        <v>126</v>
      </c>
      <c r="AA38" s="42">
        <v>100</v>
      </c>
      <c r="AB38" s="95">
        <v>0.4</v>
      </c>
      <c r="AC38" s="43">
        <v>350.4</v>
      </c>
      <c r="AD38" s="81">
        <v>9152.2727999999988</v>
      </c>
      <c r="AE38" s="42" t="s">
        <v>67</v>
      </c>
      <c r="AG38" s="83"/>
      <c r="AH38" s="83"/>
      <c r="AI38" s="83"/>
      <c r="AJ38" s="83"/>
      <c r="AK38" s="83"/>
      <c r="AL38" s="83"/>
      <c r="AM38" s="83"/>
      <c r="AN38" s="83"/>
      <c r="AO38" s="83"/>
      <c r="AP38" s="83"/>
      <c r="AQ38" s="83"/>
      <c r="AR38" s="83"/>
      <c r="AS38" s="83"/>
      <c r="AT38" s="83"/>
      <c r="AU38" s="83"/>
      <c r="AW38" s="89">
        <v>49279</v>
      </c>
      <c r="AX38" s="88" t="s">
        <v>139</v>
      </c>
      <c r="AY38" s="401">
        <v>200</v>
      </c>
      <c r="AZ38" s="94">
        <v>0.21</v>
      </c>
      <c r="BA38" s="96">
        <v>367.92</v>
      </c>
      <c r="BB38" s="90">
        <v>9156.6527999999962</v>
      </c>
      <c r="BC38" s="88" t="s">
        <v>98</v>
      </c>
    </row>
    <row r="39" spans="1:55">
      <c r="A39" s="80">
        <v>48823</v>
      </c>
      <c r="B39" s="42" t="s">
        <v>130</v>
      </c>
      <c r="C39" s="42">
        <v>250</v>
      </c>
      <c r="D39" s="95">
        <v>0.21</v>
      </c>
      <c r="E39" s="43">
        <v>459.9</v>
      </c>
      <c r="F39" s="81">
        <v>10701.391199999996</v>
      </c>
      <c r="G39" s="42" t="s">
        <v>98</v>
      </c>
      <c r="H39" s="76"/>
      <c r="I39" s="80">
        <v>48274</v>
      </c>
      <c r="J39" s="42" t="s">
        <v>128</v>
      </c>
      <c r="K39" s="42">
        <v>200</v>
      </c>
      <c r="L39" s="95">
        <v>0.21</v>
      </c>
      <c r="M39" s="43">
        <v>367.92</v>
      </c>
      <c r="N39" s="81">
        <v>9777.7367999999988</v>
      </c>
      <c r="O39" s="42" t="s">
        <v>98</v>
      </c>
      <c r="P39" s="76"/>
      <c r="Q39" s="80">
        <v>48214</v>
      </c>
      <c r="R39" s="42" t="s">
        <v>129</v>
      </c>
      <c r="S39" s="42">
        <v>50</v>
      </c>
      <c r="T39" s="95">
        <v>0.17</v>
      </c>
      <c r="U39" s="43">
        <v>74.459999999999994</v>
      </c>
      <c r="V39" s="81">
        <v>9619.1807999999983</v>
      </c>
      <c r="W39" s="42" t="s">
        <v>98</v>
      </c>
      <c r="X39" s="76"/>
      <c r="Y39" s="80">
        <v>47849</v>
      </c>
      <c r="Z39" s="42" t="s">
        <v>127</v>
      </c>
      <c r="AA39" s="42">
        <v>150</v>
      </c>
      <c r="AB39" s="95">
        <v>0.21</v>
      </c>
      <c r="AC39" s="43">
        <v>275.94</v>
      </c>
      <c r="AD39" s="81">
        <v>9428.2127999999993</v>
      </c>
      <c r="AE39" s="42" t="s">
        <v>98</v>
      </c>
      <c r="AG39" s="83"/>
      <c r="AH39" s="83"/>
      <c r="AI39" s="83"/>
      <c r="AJ39" s="83"/>
      <c r="AK39" s="83"/>
      <c r="AL39" s="83"/>
      <c r="AM39" s="83"/>
      <c r="AN39" s="83"/>
      <c r="AO39" s="83"/>
      <c r="AP39" s="83"/>
      <c r="AQ39" s="83"/>
      <c r="AR39" s="83"/>
      <c r="AS39" s="83"/>
      <c r="AT39" s="83"/>
      <c r="AU39" s="83"/>
      <c r="AW39" s="89">
        <v>49430</v>
      </c>
      <c r="AX39" s="88" t="s">
        <v>140</v>
      </c>
      <c r="AY39" s="401">
        <v>50</v>
      </c>
      <c r="AZ39" s="94">
        <v>0.17</v>
      </c>
      <c r="BA39" s="96">
        <v>74.459999999999994</v>
      </c>
      <c r="BB39" s="90">
        <v>9231.1127999999953</v>
      </c>
      <c r="BC39" s="88" t="s">
        <v>98</v>
      </c>
    </row>
    <row r="40" spans="1:55">
      <c r="A40" s="80">
        <v>49004</v>
      </c>
      <c r="B40" s="42" t="s">
        <v>141</v>
      </c>
      <c r="C40" s="42">
        <v>200</v>
      </c>
      <c r="D40" s="95">
        <v>0.21</v>
      </c>
      <c r="E40" s="43">
        <v>367.92</v>
      </c>
      <c r="F40" s="81">
        <v>11069.311199999996</v>
      </c>
      <c r="G40" s="42" t="s">
        <v>98</v>
      </c>
      <c r="H40" s="76"/>
      <c r="I40" s="80">
        <v>48396</v>
      </c>
      <c r="J40" s="42" t="s">
        <v>131</v>
      </c>
      <c r="K40" s="42">
        <v>200</v>
      </c>
      <c r="L40" s="95">
        <v>0.4</v>
      </c>
      <c r="M40" s="43">
        <v>700.8</v>
      </c>
      <c r="N40" s="81">
        <v>10478.536799999998</v>
      </c>
      <c r="O40" s="42" t="s">
        <v>67</v>
      </c>
      <c r="P40" s="76"/>
      <c r="Q40" s="80">
        <v>48214</v>
      </c>
      <c r="R40" s="42" t="s">
        <v>127</v>
      </c>
      <c r="S40" s="42">
        <v>150</v>
      </c>
      <c r="T40" s="95">
        <v>0.21</v>
      </c>
      <c r="U40" s="43">
        <v>275.94</v>
      </c>
      <c r="V40" s="81">
        <v>9895.1207999999988</v>
      </c>
      <c r="W40" s="42" t="s">
        <v>98</v>
      </c>
      <c r="X40" s="76"/>
      <c r="Y40" s="80">
        <v>47849</v>
      </c>
      <c r="Z40" s="42" t="s">
        <v>129</v>
      </c>
      <c r="AA40" s="42">
        <v>50</v>
      </c>
      <c r="AB40" s="95">
        <v>0.17</v>
      </c>
      <c r="AC40" s="43">
        <v>74.459999999999994</v>
      </c>
      <c r="AD40" s="81">
        <v>9502.6727999999985</v>
      </c>
      <c r="AE40" s="42" t="s">
        <v>98</v>
      </c>
      <c r="AG40" s="83"/>
      <c r="AH40" s="83"/>
      <c r="AI40" s="83"/>
      <c r="AJ40" s="83"/>
      <c r="AK40" s="83"/>
      <c r="AL40" s="83"/>
      <c r="AM40" s="83"/>
      <c r="AN40" s="83"/>
      <c r="AO40" s="83"/>
      <c r="AP40" s="83"/>
      <c r="AQ40" s="83"/>
      <c r="AR40" s="83"/>
      <c r="AS40" s="83"/>
      <c r="AT40" s="83"/>
      <c r="AU40" s="83"/>
      <c r="AW40" s="89">
        <v>49491</v>
      </c>
      <c r="AX40" s="88" t="s">
        <v>130</v>
      </c>
      <c r="AY40" s="401">
        <v>250</v>
      </c>
      <c r="AZ40" s="94">
        <v>0.21</v>
      </c>
      <c r="BA40" s="96">
        <v>459.9</v>
      </c>
      <c r="BB40" s="90">
        <v>9691.012799999995</v>
      </c>
      <c r="BC40" s="88" t="s">
        <v>98</v>
      </c>
    </row>
    <row r="41" spans="1:55">
      <c r="A41" s="80">
        <v>49065</v>
      </c>
      <c r="B41" s="42" t="s">
        <v>135</v>
      </c>
      <c r="C41" s="42">
        <v>100</v>
      </c>
      <c r="D41" s="95">
        <v>0.4</v>
      </c>
      <c r="E41" s="43">
        <v>350.4</v>
      </c>
      <c r="F41" s="81">
        <v>11419.711199999996</v>
      </c>
      <c r="G41" s="42" t="s">
        <v>67</v>
      </c>
      <c r="H41" s="76"/>
      <c r="I41" s="80">
        <v>48670</v>
      </c>
      <c r="J41" s="42" t="s">
        <v>122</v>
      </c>
      <c r="K41" s="42">
        <v>50</v>
      </c>
      <c r="L41" s="95">
        <v>0.17</v>
      </c>
      <c r="M41" s="43">
        <v>74.459999999999994</v>
      </c>
      <c r="N41" s="81">
        <v>10552.996799999997</v>
      </c>
      <c r="O41" s="42" t="s">
        <v>98</v>
      </c>
      <c r="P41" s="76"/>
      <c r="Q41" s="80">
        <v>48214</v>
      </c>
      <c r="R41" s="42" t="s">
        <v>133</v>
      </c>
      <c r="S41" s="42">
        <v>18</v>
      </c>
      <c r="T41" s="95">
        <v>0.4</v>
      </c>
      <c r="U41" s="43">
        <v>63.072000000000003</v>
      </c>
      <c r="V41" s="81">
        <v>9958.1927999999989</v>
      </c>
      <c r="W41" s="42" t="s">
        <v>67</v>
      </c>
      <c r="X41" s="76"/>
      <c r="Y41" s="80">
        <v>47880</v>
      </c>
      <c r="Z41" s="42" t="s">
        <v>135</v>
      </c>
      <c r="AA41" s="42">
        <v>100</v>
      </c>
      <c r="AB41" s="95">
        <v>0.4</v>
      </c>
      <c r="AC41" s="43">
        <v>350.4</v>
      </c>
      <c r="AD41" s="81">
        <v>9853.0727999999981</v>
      </c>
      <c r="AE41" s="42" t="s">
        <v>67</v>
      </c>
      <c r="AG41" s="83"/>
      <c r="AH41" s="83"/>
      <c r="AI41" s="83"/>
      <c r="AJ41" s="83"/>
      <c r="AK41" s="83"/>
      <c r="AL41" s="83"/>
      <c r="AM41" s="83"/>
      <c r="AN41" s="83"/>
      <c r="AO41" s="83"/>
      <c r="AP41" s="83"/>
      <c r="AQ41" s="83"/>
      <c r="AR41" s="83"/>
      <c r="AS41" s="83"/>
      <c r="AT41" s="83"/>
      <c r="AU41" s="83"/>
      <c r="AW41" s="87"/>
      <c r="AX41" s="87"/>
      <c r="AY41" s="402"/>
      <c r="AZ41" s="87"/>
      <c r="BA41" s="91"/>
      <c r="BB41" s="92"/>
      <c r="BC41" s="87"/>
    </row>
    <row r="42" spans="1:55">
      <c r="A42" s="80">
        <v>49126</v>
      </c>
      <c r="B42" s="42" t="s">
        <v>129</v>
      </c>
      <c r="C42" s="42">
        <v>50</v>
      </c>
      <c r="D42" s="95">
        <v>0.17</v>
      </c>
      <c r="E42" s="43">
        <v>74.459999999999994</v>
      </c>
      <c r="F42" s="81">
        <v>11494.171199999995</v>
      </c>
      <c r="G42" s="42" t="s">
        <v>98</v>
      </c>
      <c r="H42" s="76"/>
      <c r="I42" s="80">
        <v>48792</v>
      </c>
      <c r="J42" s="42" t="s">
        <v>130</v>
      </c>
      <c r="K42" s="42">
        <v>250</v>
      </c>
      <c r="L42" s="95">
        <v>0.21</v>
      </c>
      <c r="M42" s="43">
        <v>459.9</v>
      </c>
      <c r="N42" s="81">
        <v>11012.896799999997</v>
      </c>
      <c r="O42" s="42" t="s">
        <v>98</v>
      </c>
      <c r="P42" s="76"/>
      <c r="Q42" s="80">
        <v>48274</v>
      </c>
      <c r="R42" s="42" t="s">
        <v>128</v>
      </c>
      <c r="S42" s="42">
        <v>200</v>
      </c>
      <c r="T42" s="95">
        <v>0.21</v>
      </c>
      <c r="U42" s="43">
        <v>367.92</v>
      </c>
      <c r="V42" s="81">
        <v>10326.112799999999</v>
      </c>
      <c r="W42" s="42" t="s">
        <v>98</v>
      </c>
      <c r="X42" s="76"/>
      <c r="Y42" s="80">
        <v>48183</v>
      </c>
      <c r="Z42" s="42" t="s">
        <v>128</v>
      </c>
      <c r="AA42" s="42">
        <v>200</v>
      </c>
      <c r="AB42" s="95">
        <v>0.21</v>
      </c>
      <c r="AC42" s="43">
        <v>367.92</v>
      </c>
      <c r="AD42" s="81">
        <v>10220.992799999998</v>
      </c>
      <c r="AE42" s="42" t="s">
        <v>98</v>
      </c>
      <c r="AG42" s="83"/>
      <c r="AH42" s="83"/>
      <c r="AI42" s="83"/>
      <c r="AJ42" s="83"/>
      <c r="AK42" s="83"/>
      <c r="AL42" s="83"/>
      <c r="AM42" s="83"/>
      <c r="AN42" s="83"/>
      <c r="AO42" s="83"/>
      <c r="AP42" s="83"/>
      <c r="AQ42" s="83"/>
      <c r="AR42" s="83"/>
      <c r="AS42" s="83"/>
      <c r="AT42" s="83"/>
      <c r="AU42" s="83"/>
      <c r="AW42" s="87"/>
      <c r="AX42" s="87"/>
      <c r="AY42" s="402"/>
      <c r="AZ42" s="87"/>
      <c r="BA42" s="91"/>
      <c r="BB42" s="92"/>
      <c r="BC42" s="87"/>
    </row>
    <row r="43" spans="1:55">
      <c r="A43" s="80">
        <v>49157</v>
      </c>
      <c r="B43" s="42" t="s">
        <v>119</v>
      </c>
      <c r="C43" s="42">
        <v>130</v>
      </c>
      <c r="D43" s="95">
        <v>0.4</v>
      </c>
      <c r="E43" s="43">
        <v>455.52</v>
      </c>
      <c r="F43" s="81">
        <v>11949.691199999996</v>
      </c>
      <c r="G43" s="42" t="s">
        <v>67</v>
      </c>
      <c r="H43" s="76"/>
      <c r="I43" s="80">
        <v>48792</v>
      </c>
      <c r="J43" s="42" t="s">
        <v>135</v>
      </c>
      <c r="K43" s="42">
        <v>100</v>
      </c>
      <c r="L43" s="95">
        <v>0.4</v>
      </c>
      <c r="M43" s="43">
        <v>350.4</v>
      </c>
      <c r="N43" s="81">
        <v>11363.296799999996</v>
      </c>
      <c r="O43" s="42" t="s">
        <v>67</v>
      </c>
      <c r="P43" s="76"/>
      <c r="Q43" s="80">
        <v>48458</v>
      </c>
      <c r="R43" s="42" t="s">
        <v>142</v>
      </c>
      <c r="S43" s="42">
        <v>71.3</v>
      </c>
      <c r="T43" s="95">
        <v>0.4</v>
      </c>
      <c r="U43" s="43">
        <v>249.83519999999999</v>
      </c>
      <c r="V43" s="81">
        <v>10575.947999999999</v>
      </c>
      <c r="W43" s="42" t="s">
        <v>67</v>
      </c>
      <c r="X43" s="76"/>
      <c r="Y43" s="80">
        <v>48396</v>
      </c>
      <c r="Z43" s="42" t="s">
        <v>143</v>
      </c>
      <c r="AA43" s="42">
        <v>200</v>
      </c>
      <c r="AB43" s="95">
        <v>0.4</v>
      </c>
      <c r="AC43" s="43">
        <v>700.8</v>
      </c>
      <c r="AD43" s="81">
        <v>10921.792799999997</v>
      </c>
      <c r="AE43" s="42" t="s">
        <v>67</v>
      </c>
      <c r="AG43" s="83"/>
      <c r="AH43" s="83"/>
      <c r="AI43" s="83"/>
      <c r="AJ43" s="83"/>
      <c r="AK43" s="83"/>
      <c r="AL43" s="83"/>
      <c r="AM43" s="83"/>
      <c r="AN43" s="83"/>
      <c r="AO43" s="83"/>
      <c r="AP43" s="83"/>
      <c r="AQ43" s="83"/>
      <c r="AR43" s="83"/>
      <c r="AS43" s="83"/>
      <c r="AT43" s="83"/>
      <c r="AU43" s="83"/>
      <c r="AW43" s="87"/>
      <c r="AX43" s="87"/>
      <c r="AY43" s="87"/>
      <c r="AZ43" s="87"/>
      <c r="BA43" s="91"/>
      <c r="BB43" s="92"/>
      <c r="BC43" s="87"/>
    </row>
    <row r="44" spans="1:55">
      <c r="A44" s="80">
        <v>49341</v>
      </c>
      <c r="B44" s="42" t="s">
        <v>134</v>
      </c>
      <c r="C44" s="42">
        <v>200</v>
      </c>
      <c r="D44" s="95">
        <v>0.1</v>
      </c>
      <c r="E44" s="43">
        <v>175.2</v>
      </c>
      <c r="F44" s="81">
        <v>12124.891199999996</v>
      </c>
      <c r="G44" s="42" t="s">
        <v>72</v>
      </c>
      <c r="H44" s="76"/>
      <c r="I44" s="80">
        <v>48976</v>
      </c>
      <c r="J44" s="42" t="s">
        <v>142</v>
      </c>
      <c r="K44" s="42">
        <v>71.3</v>
      </c>
      <c r="L44" s="95">
        <v>0.4</v>
      </c>
      <c r="M44" s="43">
        <v>249.83519999999999</v>
      </c>
      <c r="N44" s="81">
        <v>11613.131999999996</v>
      </c>
      <c r="O44" s="42" t="s">
        <v>67</v>
      </c>
      <c r="P44" s="76"/>
      <c r="Q44" s="80">
        <v>48549</v>
      </c>
      <c r="R44" s="42" t="s">
        <v>130</v>
      </c>
      <c r="S44" s="42">
        <v>250</v>
      </c>
      <c r="T44" s="95">
        <v>0.21</v>
      </c>
      <c r="U44" s="43">
        <v>459.9</v>
      </c>
      <c r="V44" s="81">
        <v>11035.847999999998</v>
      </c>
      <c r="W44" s="42" t="s">
        <v>98</v>
      </c>
      <c r="X44" s="76"/>
      <c r="Y44" s="80">
        <v>48427</v>
      </c>
      <c r="Z44" s="42" t="s">
        <v>130</v>
      </c>
      <c r="AA44" s="42">
        <v>250</v>
      </c>
      <c r="AB44" s="95">
        <v>0.21</v>
      </c>
      <c r="AC44" s="43">
        <v>459.9</v>
      </c>
      <c r="AD44" s="81">
        <v>11381.692799999997</v>
      </c>
      <c r="AE44" s="42" t="s">
        <v>98</v>
      </c>
      <c r="AG44" s="83"/>
      <c r="AH44" s="83"/>
      <c r="AI44" s="83"/>
      <c r="AJ44" s="83"/>
      <c r="AK44" s="83"/>
      <c r="AL44" s="83"/>
      <c r="AM44" s="83"/>
      <c r="AN44" s="83"/>
      <c r="AO44" s="83"/>
      <c r="AP44" s="83"/>
      <c r="AQ44" s="83"/>
      <c r="AR44" s="83"/>
      <c r="AS44" s="83"/>
      <c r="AT44" s="83"/>
      <c r="AU44" s="83"/>
      <c r="AW44" s="87"/>
      <c r="AX44" s="87"/>
      <c r="AY44" s="87"/>
      <c r="AZ44" s="87"/>
      <c r="BA44" s="91"/>
      <c r="BB44" s="92"/>
      <c r="BC44" s="87"/>
    </row>
    <row r="45" spans="1:55">
      <c r="A45" s="80">
        <v>49430</v>
      </c>
      <c r="B45" s="42" t="s">
        <v>105</v>
      </c>
      <c r="C45" s="42">
        <v>12.5</v>
      </c>
      <c r="D45" s="95">
        <v>0.4</v>
      </c>
      <c r="E45" s="43">
        <v>43.8</v>
      </c>
      <c r="F45" s="81">
        <v>12168.691199999996</v>
      </c>
      <c r="G45" s="42" t="s">
        <v>67</v>
      </c>
      <c r="H45" s="76"/>
      <c r="I45" s="80">
        <v>49126</v>
      </c>
      <c r="J45" s="42" t="s">
        <v>141</v>
      </c>
      <c r="K45" s="42">
        <v>200</v>
      </c>
      <c r="L45" s="95">
        <v>0.21</v>
      </c>
      <c r="M45" s="43">
        <v>367.92</v>
      </c>
      <c r="N45" s="81">
        <v>11981.051999999996</v>
      </c>
      <c r="O45" s="42" t="s">
        <v>98</v>
      </c>
      <c r="P45" s="76"/>
      <c r="Q45" s="80">
        <v>48580</v>
      </c>
      <c r="R45" s="42" t="s">
        <v>144</v>
      </c>
      <c r="S45" s="42">
        <v>60</v>
      </c>
      <c r="T45" s="95">
        <v>0.4</v>
      </c>
      <c r="U45" s="43">
        <v>210.24</v>
      </c>
      <c r="V45" s="81">
        <v>11246.087999999998</v>
      </c>
      <c r="W45" s="42" t="s">
        <v>67</v>
      </c>
      <c r="X45" s="76"/>
      <c r="Y45" s="80">
        <v>48611</v>
      </c>
      <c r="Z45" s="42" t="s">
        <v>142</v>
      </c>
      <c r="AA45" s="42">
        <v>71.3</v>
      </c>
      <c r="AB45" s="95">
        <v>0.4</v>
      </c>
      <c r="AC45" s="43">
        <v>249.83519999999999</v>
      </c>
      <c r="AD45" s="81">
        <v>11631.527999999997</v>
      </c>
      <c r="AE45" s="42" t="s">
        <v>67</v>
      </c>
      <c r="AG45" s="83"/>
      <c r="AH45" s="83"/>
      <c r="AI45" s="83"/>
      <c r="AJ45" s="83"/>
      <c r="AK45" s="83"/>
      <c r="AL45" s="83"/>
      <c r="AM45" s="83"/>
      <c r="AN45" s="83"/>
      <c r="AO45" s="83"/>
      <c r="AP45" s="83"/>
      <c r="AQ45" s="83"/>
      <c r="AR45" s="83"/>
      <c r="AS45" s="83"/>
      <c r="AT45" s="83"/>
      <c r="AU45" s="83"/>
      <c r="AW45" s="87"/>
      <c r="AX45" s="87"/>
      <c r="AY45" s="87"/>
      <c r="AZ45" s="87"/>
      <c r="BA45" s="91"/>
      <c r="BB45" s="92"/>
      <c r="BC45" s="87"/>
    </row>
    <row r="46" spans="1:55">
      <c r="A46" s="80">
        <v>49430</v>
      </c>
      <c r="B46" s="42" t="s">
        <v>145</v>
      </c>
      <c r="C46" s="42">
        <v>50</v>
      </c>
      <c r="D46" s="95">
        <v>0.17</v>
      </c>
      <c r="E46" s="43">
        <v>74.459999999999994</v>
      </c>
      <c r="F46" s="81">
        <v>12243.151199999995</v>
      </c>
      <c r="G46" s="42" t="s">
        <v>98</v>
      </c>
      <c r="H46" s="76"/>
      <c r="I46" s="80">
        <v>49126</v>
      </c>
      <c r="J46" s="42" t="s">
        <v>129</v>
      </c>
      <c r="K46" s="42">
        <v>50</v>
      </c>
      <c r="L46" s="95">
        <v>0.17</v>
      </c>
      <c r="M46" s="43">
        <v>74.459999999999994</v>
      </c>
      <c r="N46" s="81">
        <v>12055.511999999995</v>
      </c>
      <c r="O46" s="42" t="s">
        <v>98</v>
      </c>
      <c r="P46" s="76"/>
      <c r="Q46" s="80">
        <v>48761</v>
      </c>
      <c r="R46" s="42" t="s">
        <v>136</v>
      </c>
      <c r="S46" s="42">
        <v>250</v>
      </c>
      <c r="T46" s="95">
        <v>0.21</v>
      </c>
      <c r="U46" s="43">
        <v>459.9</v>
      </c>
      <c r="V46" s="81">
        <v>11705.987999999998</v>
      </c>
      <c r="W46" s="42" t="s">
        <v>98</v>
      </c>
      <c r="X46" s="76"/>
      <c r="Y46" s="80">
        <v>48792</v>
      </c>
      <c r="Z46" s="42" t="s">
        <v>136</v>
      </c>
      <c r="AA46" s="42">
        <v>250</v>
      </c>
      <c r="AB46" s="95">
        <v>0.21</v>
      </c>
      <c r="AC46" s="43">
        <v>459.9</v>
      </c>
      <c r="AD46" s="81">
        <v>12091.427999999996</v>
      </c>
      <c r="AE46" s="42" t="s">
        <v>98</v>
      </c>
      <c r="AG46" s="83"/>
      <c r="AH46" s="83"/>
      <c r="AI46" s="83"/>
      <c r="AJ46" s="83"/>
      <c r="AK46" s="83"/>
      <c r="AL46" s="83"/>
      <c r="AM46" s="83"/>
      <c r="AN46" s="83"/>
      <c r="AO46" s="83"/>
      <c r="AP46" s="83"/>
      <c r="AQ46" s="83"/>
      <c r="AR46" s="83"/>
      <c r="AS46" s="83"/>
      <c r="AT46" s="83"/>
      <c r="AU46" s="83"/>
      <c r="AW46" s="87"/>
      <c r="AX46" s="87"/>
      <c r="AY46" s="87"/>
      <c r="AZ46" s="87"/>
      <c r="BA46" s="91"/>
      <c r="BB46" s="92"/>
      <c r="BC46" s="87"/>
    </row>
    <row r="47" spans="1:55">
      <c r="A47" s="80">
        <v>49430</v>
      </c>
      <c r="B47" s="42" t="s">
        <v>139</v>
      </c>
      <c r="C47" s="42">
        <v>200</v>
      </c>
      <c r="D47" s="95">
        <v>0.21</v>
      </c>
      <c r="E47" s="43">
        <v>367.92</v>
      </c>
      <c r="F47" s="81">
        <v>12611.071199999995</v>
      </c>
      <c r="G47" s="42" t="s">
        <v>98</v>
      </c>
      <c r="H47" s="76"/>
      <c r="I47" s="80">
        <v>49430</v>
      </c>
      <c r="J47" s="42" t="s">
        <v>139</v>
      </c>
      <c r="K47" s="42">
        <v>200</v>
      </c>
      <c r="L47" s="95">
        <v>0.21</v>
      </c>
      <c r="M47" s="43">
        <v>367.92</v>
      </c>
      <c r="N47" s="81">
        <v>12423.431999999995</v>
      </c>
      <c r="O47" s="42" t="s">
        <v>98</v>
      </c>
      <c r="P47" s="76"/>
      <c r="Q47" s="80">
        <v>49004</v>
      </c>
      <c r="R47" s="42" t="s">
        <v>140</v>
      </c>
      <c r="S47" s="42">
        <v>50</v>
      </c>
      <c r="T47" s="95">
        <v>0.17</v>
      </c>
      <c r="U47" s="43">
        <v>74.459999999999994</v>
      </c>
      <c r="V47" s="81">
        <v>11780.447999999997</v>
      </c>
      <c r="W47" s="42" t="s">
        <v>98</v>
      </c>
      <c r="X47" s="76"/>
      <c r="Y47" s="80">
        <v>48823</v>
      </c>
      <c r="Z47" s="42" t="s">
        <v>140</v>
      </c>
      <c r="AA47" s="42">
        <v>50</v>
      </c>
      <c r="AB47" s="95">
        <v>0.17</v>
      </c>
      <c r="AC47" s="43">
        <v>74.459999999999994</v>
      </c>
      <c r="AD47" s="81">
        <v>12165.887999999995</v>
      </c>
      <c r="AE47" s="42" t="s">
        <v>98</v>
      </c>
      <c r="AG47" s="83"/>
      <c r="AH47" s="83"/>
      <c r="AI47" s="83"/>
      <c r="AJ47" s="83"/>
      <c r="AK47" s="83"/>
      <c r="AL47" s="83"/>
      <c r="AM47" s="83"/>
      <c r="AN47" s="83"/>
      <c r="AO47" s="83"/>
      <c r="AP47" s="83"/>
      <c r="AQ47" s="83"/>
      <c r="AR47" s="83"/>
      <c r="AS47" s="83"/>
      <c r="AT47" s="83"/>
      <c r="AU47" s="83"/>
      <c r="AW47" s="87"/>
      <c r="AX47" s="87"/>
      <c r="AY47" s="87"/>
      <c r="AZ47" s="87"/>
      <c r="BA47" s="91"/>
      <c r="BB47" s="92"/>
      <c r="BC47" s="87"/>
    </row>
    <row r="48" spans="1:55">
      <c r="A48" s="80">
        <v>49461</v>
      </c>
      <c r="B48" s="42" t="s">
        <v>136</v>
      </c>
      <c r="C48" s="42">
        <v>250</v>
      </c>
      <c r="D48" s="95">
        <v>0.21</v>
      </c>
      <c r="E48" s="43">
        <v>459.9</v>
      </c>
      <c r="F48" s="81">
        <v>13070.971199999994</v>
      </c>
      <c r="G48" s="42" t="s">
        <v>98</v>
      </c>
      <c r="H48" s="76"/>
      <c r="I48" s="80">
        <v>49310</v>
      </c>
      <c r="J48" s="42" t="s">
        <v>136</v>
      </c>
      <c r="K48" s="42">
        <v>250</v>
      </c>
      <c r="L48" s="95">
        <v>0.21</v>
      </c>
      <c r="M48" s="43">
        <v>459.9</v>
      </c>
      <c r="N48" s="81">
        <v>12883.331999999995</v>
      </c>
      <c r="O48" s="42" t="s">
        <v>98</v>
      </c>
      <c r="P48" s="76"/>
      <c r="Q48" s="80">
        <v>49004</v>
      </c>
      <c r="R48" s="42" t="s">
        <v>139</v>
      </c>
      <c r="S48" s="42">
        <v>200</v>
      </c>
      <c r="T48" s="95">
        <v>0.21</v>
      </c>
      <c r="U48" s="43">
        <v>367.92</v>
      </c>
      <c r="V48" s="81">
        <v>12148.367999999997</v>
      </c>
      <c r="W48" s="42" t="s">
        <v>98</v>
      </c>
      <c r="X48" s="76"/>
      <c r="Y48" s="80">
        <v>48853</v>
      </c>
      <c r="Z48" s="42" t="s">
        <v>144</v>
      </c>
      <c r="AA48" s="42">
        <v>60</v>
      </c>
      <c r="AB48" s="95">
        <v>0.4</v>
      </c>
      <c r="AC48" s="43">
        <v>210.24</v>
      </c>
      <c r="AD48" s="81">
        <v>12376.127999999995</v>
      </c>
      <c r="AE48" s="42" t="s">
        <v>67</v>
      </c>
      <c r="AG48" s="83"/>
      <c r="AH48" s="83"/>
      <c r="AI48" s="83"/>
      <c r="AJ48" s="83"/>
      <c r="AK48" s="83"/>
      <c r="AL48" s="83"/>
      <c r="AM48" s="83"/>
      <c r="AN48" s="83"/>
      <c r="AO48" s="83"/>
      <c r="AP48" s="83"/>
      <c r="AQ48" s="83"/>
      <c r="AR48" s="83"/>
      <c r="AS48" s="83"/>
      <c r="AT48" s="83"/>
      <c r="AU48" s="83"/>
      <c r="AW48" s="87"/>
      <c r="AX48" s="87"/>
      <c r="AY48" s="87"/>
      <c r="AZ48" s="87"/>
      <c r="BA48" s="91"/>
      <c r="BB48" s="92"/>
      <c r="BC48" s="87"/>
    </row>
    <row r="49" spans="1:55">
      <c r="A49" s="80">
        <v>49522</v>
      </c>
      <c r="B49" s="42" t="s">
        <v>146</v>
      </c>
      <c r="C49" s="42">
        <v>18</v>
      </c>
      <c r="D49" s="95">
        <v>0.4</v>
      </c>
      <c r="E49" s="43">
        <v>63.072000000000003</v>
      </c>
      <c r="F49" s="81">
        <v>13134.043199999995</v>
      </c>
      <c r="G49" s="42" t="s">
        <v>67</v>
      </c>
      <c r="H49" s="76"/>
      <c r="I49" s="80">
        <v>49583</v>
      </c>
      <c r="J49" s="42" t="s">
        <v>147</v>
      </c>
      <c r="K49" s="42">
        <v>160</v>
      </c>
      <c r="L49" s="95">
        <v>0.4</v>
      </c>
      <c r="M49" s="43">
        <v>560.64</v>
      </c>
      <c r="N49" s="81">
        <v>13443.971999999994</v>
      </c>
      <c r="O49" s="42" t="s">
        <v>67</v>
      </c>
      <c r="P49" s="76"/>
      <c r="Q49" s="80">
        <v>49096</v>
      </c>
      <c r="R49" s="42" t="s">
        <v>141</v>
      </c>
      <c r="S49" s="42">
        <v>200</v>
      </c>
      <c r="T49" s="95">
        <v>0.21</v>
      </c>
      <c r="U49" s="43">
        <v>367.92</v>
      </c>
      <c r="V49" s="81">
        <v>12516.287999999997</v>
      </c>
      <c r="W49" s="42" t="s">
        <v>98</v>
      </c>
      <c r="X49" s="76"/>
      <c r="Y49" s="80">
        <v>48914</v>
      </c>
      <c r="Z49" s="42" t="s">
        <v>139</v>
      </c>
      <c r="AA49" s="42">
        <v>200</v>
      </c>
      <c r="AB49" s="95">
        <v>0.21</v>
      </c>
      <c r="AC49" s="43">
        <v>367.92</v>
      </c>
      <c r="AD49" s="81">
        <v>12744.047999999995</v>
      </c>
      <c r="AE49" s="42" t="s">
        <v>98</v>
      </c>
      <c r="AG49" s="83"/>
      <c r="AH49" s="83"/>
      <c r="AI49" s="83"/>
      <c r="AJ49" s="83"/>
      <c r="AK49" s="83"/>
      <c r="AL49" s="83"/>
      <c r="AM49" s="83"/>
      <c r="AN49" s="83"/>
      <c r="AO49" s="83"/>
      <c r="AP49" s="83"/>
      <c r="AQ49" s="83"/>
      <c r="AR49" s="83"/>
      <c r="AS49" s="83"/>
      <c r="AT49" s="83"/>
      <c r="AU49" s="83"/>
      <c r="AW49" s="87"/>
      <c r="AX49" s="87"/>
      <c r="AY49" s="87"/>
      <c r="AZ49" s="87"/>
      <c r="BA49" s="91"/>
      <c r="BB49" s="92"/>
      <c r="BC49" s="87"/>
    </row>
    <row r="50" spans="1:55">
      <c r="A50" s="403"/>
      <c r="B50" s="76"/>
      <c r="C50" s="76"/>
      <c r="D50" s="404"/>
      <c r="E50" s="405"/>
      <c r="F50" s="78"/>
      <c r="G50" s="76"/>
      <c r="H50" s="76"/>
      <c r="I50" s="76"/>
      <c r="J50" s="76"/>
      <c r="K50" s="76"/>
      <c r="L50" s="76"/>
      <c r="M50" s="77"/>
      <c r="N50" s="78"/>
      <c r="O50" s="76"/>
      <c r="P50" s="76"/>
      <c r="Q50" s="80">
        <v>49126</v>
      </c>
      <c r="R50" s="42" t="s">
        <v>148</v>
      </c>
      <c r="S50" s="42">
        <v>154</v>
      </c>
      <c r="T50" s="95">
        <v>0.4</v>
      </c>
      <c r="U50" s="43">
        <v>539.61599999999999</v>
      </c>
      <c r="V50" s="81">
        <v>13055.903999999997</v>
      </c>
      <c r="W50" s="42" t="s">
        <v>67</v>
      </c>
      <c r="X50" s="76"/>
      <c r="Y50" s="80">
        <v>49096</v>
      </c>
      <c r="Z50" s="42" t="s">
        <v>141</v>
      </c>
      <c r="AA50" s="42">
        <v>200</v>
      </c>
      <c r="AB50" s="95">
        <v>0.21</v>
      </c>
      <c r="AC50" s="43">
        <v>367.92</v>
      </c>
      <c r="AD50" s="81">
        <v>13111.967999999995</v>
      </c>
      <c r="AE50" s="42" t="s">
        <v>98</v>
      </c>
      <c r="AG50" s="83"/>
      <c r="AH50" s="83"/>
      <c r="AI50" s="83"/>
      <c r="AJ50" s="83"/>
      <c r="AK50" s="83"/>
      <c r="AL50" s="83"/>
      <c r="AM50" s="83"/>
      <c r="AN50" s="83"/>
      <c r="AO50" s="83"/>
      <c r="AP50" s="83"/>
      <c r="AQ50" s="83"/>
      <c r="AR50" s="83"/>
      <c r="AS50" s="83"/>
      <c r="AT50" s="83"/>
      <c r="AU50" s="83"/>
      <c r="AW50" s="87"/>
      <c r="AX50" s="87"/>
      <c r="AY50" s="87"/>
      <c r="AZ50" s="87"/>
      <c r="BA50" s="91"/>
      <c r="BB50" s="92"/>
      <c r="BC50" s="87"/>
    </row>
    <row r="51" spans="1:55">
      <c r="A51" s="76"/>
      <c r="B51" s="76"/>
      <c r="C51" s="76"/>
      <c r="D51" s="76"/>
      <c r="E51" s="77"/>
      <c r="F51" s="78"/>
      <c r="G51" s="76"/>
      <c r="H51" s="76"/>
      <c r="I51" s="76"/>
      <c r="J51" s="76"/>
      <c r="K51" s="76"/>
      <c r="L51" s="76"/>
      <c r="M51" s="77"/>
      <c r="N51" s="78"/>
      <c r="O51" s="76"/>
      <c r="P51" s="76"/>
      <c r="Q51" s="80">
        <v>49400</v>
      </c>
      <c r="R51" s="42" t="s">
        <v>149</v>
      </c>
      <c r="S51" s="42">
        <v>200</v>
      </c>
      <c r="T51" s="95">
        <v>0.1</v>
      </c>
      <c r="U51" s="43">
        <v>175.2</v>
      </c>
      <c r="V51" s="81">
        <v>13231.103999999998</v>
      </c>
      <c r="W51" s="42" t="s">
        <v>72</v>
      </c>
      <c r="X51" s="76"/>
      <c r="Y51" s="80">
        <v>49310</v>
      </c>
      <c r="Z51" s="42" t="s">
        <v>150</v>
      </c>
      <c r="AA51" s="42">
        <v>54</v>
      </c>
      <c r="AB51" s="95">
        <v>0.4</v>
      </c>
      <c r="AC51" s="43">
        <v>189.21600000000004</v>
      </c>
      <c r="AD51" s="81">
        <v>13301.183999999996</v>
      </c>
      <c r="AE51" s="42" t="s">
        <v>67</v>
      </c>
      <c r="AG51" s="83"/>
      <c r="AH51" s="83"/>
      <c r="AI51" s="83"/>
      <c r="AJ51" s="83"/>
      <c r="AK51" s="83"/>
      <c r="AL51" s="83"/>
      <c r="AM51" s="83"/>
      <c r="AN51" s="83"/>
      <c r="AO51" s="83"/>
      <c r="AP51" s="83"/>
      <c r="AQ51" s="83"/>
      <c r="AR51" s="83"/>
      <c r="AS51" s="83"/>
      <c r="AT51" s="83"/>
      <c r="AU51" s="83"/>
      <c r="AW51" s="87"/>
      <c r="AX51" s="87"/>
      <c r="AY51" s="87"/>
      <c r="AZ51" s="87"/>
      <c r="BA51" s="91"/>
      <c r="BB51" s="92"/>
      <c r="BC51" s="87"/>
    </row>
    <row r="52" spans="1:55">
      <c r="A52" s="76"/>
      <c r="B52" s="76"/>
      <c r="C52" s="76"/>
      <c r="D52" s="76"/>
      <c r="E52" s="77"/>
      <c r="F52" s="78"/>
      <c r="G52" s="76"/>
      <c r="H52" s="76"/>
      <c r="I52" s="76"/>
      <c r="J52" s="76"/>
      <c r="K52" s="76"/>
      <c r="L52" s="76"/>
      <c r="M52" s="77"/>
      <c r="N52" s="78"/>
      <c r="O52" s="76"/>
      <c r="P52" s="76"/>
      <c r="Q52" s="80">
        <v>49430</v>
      </c>
      <c r="R52" s="42" t="s">
        <v>151</v>
      </c>
      <c r="S52" s="42">
        <v>200</v>
      </c>
      <c r="T52" s="95">
        <v>0.21</v>
      </c>
      <c r="U52" s="43">
        <v>367.92</v>
      </c>
      <c r="V52" s="81">
        <v>13599.023999999998</v>
      </c>
      <c r="W52" s="42" t="s">
        <v>98</v>
      </c>
      <c r="X52" s="76"/>
      <c r="Y52" s="80">
        <v>49369</v>
      </c>
      <c r="Z52" s="42" t="s">
        <v>152</v>
      </c>
      <c r="AA52" s="42">
        <v>177</v>
      </c>
      <c r="AB52" s="95">
        <v>0.4</v>
      </c>
      <c r="AC52" s="43">
        <v>620.20799999999997</v>
      </c>
      <c r="AD52" s="81">
        <v>13921.391999999996</v>
      </c>
      <c r="AE52" s="42" t="s">
        <v>67</v>
      </c>
      <c r="AG52" s="83"/>
      <c r="AH52" s="83"/>
      <c r="AI52" s="83"/>
      <c r="AJ52" s="83"/>
      <c r="AK52" s="83"/>
      <c r="AL52" s="83"/>
      <c r="AM52" s="83"/>
      <c r="AN52" s="83"/>
      <c r="AO52" s="83"/>
      <c r="AP52" s="83"/>
      <c r="AQ52" s="83"/>
      <c r="AR52" s="83"/>
      <c r="AS52" s="83"/>
      <c r="AT52" s="83"/>
      <c r="AU52" s="83"/>
      <c r="AW52" s="87"/>
      <c r="AX52" s="87"/>
      <c r="AY52" s="87"/>
      <c r="AZ52" s="87"/>
      <c r="BA52" s="91"/>
      <c r="BB52" s="92"/>
      <c r="BC52" s="87"/>
    </row>
    <row r="53" spans="1:55">
      <c r="A53" s="76"/>
      <c r="B53" s="76"/>
      <c r="C53" s="76"/>
      <c r="D53" s="76"/>
      <c r="E53" s="77"/>
      <c r="F53" s="78"/>
      <c r="G53" s="76"/>
      <c r="H53" s="76"/>
      <c r="I53" s="76"/>
      <c r="J53" s="76"/>
      <c r="K53" s="76"/>
      <c r="L53" s="76"/>
      <c r="M53" s="77"/>
      <c r="N53" s="78"/>
      <c r="O53" s="76"/>
      <c r="P53" s="76"/>
      <c r="Q53" s="80">
        <v>49583</v>
      </c>
      <c r="R53" s="42" t="s">
        <v>143</v>
      </c>
      <c r="S53" s="42">
        <v>200</v>
      </c>
      <c r="T53" s="95">
        <v>0.4</v>
      </c>
      <c r="U53" s="43">
        <v>700.8</v>
      </c>
      <c r="V53" s="81">
        <v>14299.823999999997</v>
      </c>
      <c r="W53" s="42" t="s">
        <v>67</v>
      </c>
      <c r="X53" s="76"/>
      <c r="Y53" s="80">
        <v>49461</v>
      </c>
      <c r="Z53" s="42" t="s">
        <v>151</v>
      </c>
      <c r="AA53" s="42">
        <v>200</v>
      </c>
      <c r="AB53" s="95">
        <v>0.21</v>
      </c>
      <c r="AC53" s="43">
        <v>367.92</v>
      </c>
      <c r="AD53" s="81">
        <v>14289.311999999996</v>
      </c>
      <c r="AE53" s="42" t="s">
        <v>98</v>
      </c>
      <c r="AG53" s="83"/>
      <c r="AH53" s="83"/>
      <c r="AI53" s="83"/>
      <c r="AJ53" s="83"/>
      <c r="AK53" s="83"/>
      <c r="AL53" s="83"/>
      <c r="AM53" s="83"/>
      <c r="AN53" s="83"/>
      <c r="AO53" s="83"/>
      <c r="AP53" s="83"/>
      <c r="AQ53" s="83"/>
      <c r="AR53" s="83"/>
      <c r="AS53" s="83"/>
      <c r="AT53" s="83"/>
      <c r="AU53" s="83"/>
      <c r="AW53" s="87"/>
      <c r="AX53" s="87"/>
      <c r="AY53" s="87"/>
      <c r="AZ53" s="87"/>
      <c r="BA53" s="91"/>
      <c r="BB53" s="92"/>
      <c r="BC53" s="87"/>
    </row>
    <row r="54" spans="1:55">
      <c r="A54" s="76"/>
      <c r="B54" s="76"/>
      <c r="C54" s="76"/>
      <c r="D54" s="76"/>
      <c r="E54" s="77"/>
      <c r="F54" s="78"/>
      <c r="G54" s="76"/>
      <c r="H54" s="76"/>
      <c r="I54" s="76"/>
      <c r="J54" s="77"/>
      <c r="K54" s="78"/>
      <c r="L54" s="76"/>
      <c r="M54" s="77"/>
      <c r="N54" s="78"/>
      <c r="O54" s="76"/>
      <c r="P54" s="76"/>
      <c r="Q54" s="80">
        <v>49644</v>
      </c>
      <c r="R54" s="42" t="s">
        <v>150</v>
      </c>
      <c r="S54" s="42">
        <v>54</v>
      </c>
      <c r="T54" s="95">
        <v>0.4</v>
      </c>
      <c r="U54" s="43">
        <v>189.21600000000004</v>
      </c>
      <c r="V54" s="81">
        <v>14489.039999999997</v>
      </c>
      <c r="W54" s="42" t="s">
        <v>67</v>
      </c>
      <c r="X54" s="76"/>
      <c r="Y54" s="80">
        <v>49522</v>
      </c>
      <c r="Z54" s="42" t="s">
        <v>153</v>
      </c>
      <c r="AA54" s="42">
        <v>120</v>
      </c>
      <c r="AB54" s="95">
        <v>0.4</v>
      </c>
      <c r="AC54" s="43">
        <v>420.48</v>
      </c>
      <c r="AD54" s="81">
        <v>14709.791999999996</v>
      </c>
      <c r="AE54" s="42" t="s">
        <v>67</v>
      </c>
      <c r="AG54" s="83"/>
      <c r="AH54" s="83"/>
      <c r="AI54" s="83"/>
      <c r="AJ54" s="83"/>
      <c r="AK54" s="83"/>
      <c r="AL54" s="83"/>
      <c r="AM54" s="83"/>
      <c r="AN54" s="83"/>
      <c r="AO54" s="83"/>
      <c r="AP54" s="83"/>
      <c r="AQ54" s="83"/>
      <c r="AR54" s="83"/>
      <c r="AS54" s="83"/>
      <c r="AT54" s="83"/>
      <c r="AU54" s="83"/>
      <c r="AW54" s="87"/>
      <c r="AX54" s="87"/>
      <c r="AY54" s="87"/>
      <c r="AZ54" s="87"/>
      <c r="BA54" s="91"/>
      <c r="BB54" s="92"/>
      <c r="BC54" s="87"/>
    </row>
    <row r="55" spans="1:55">
      <c r="A55" s="76"/>
      <c r="B55" s="76"/>
      <c r="C55" s="76"/>
      <c r="D55" s="76"/>
      <c r="E55" s="76"/>
      <c r="F55" s="76"/>
      <c r="G55" s="76"/>
      <c r="H55" s="76"/>
      <c r="I55" s="76"/>
      <c r="J55" s="76"/>
      <c r="K55" s="78"/>
      <c r="L55" s="76"/>
      <c r="M55" s="76"/>
      <c r="N55" s="76"/>
      <c r="O55" s="76"/>
      <c r="P55" s="76"/>
      <c r="Q55" s="76"/>
      <c r="R55" s="76"/>
      <c r="S55" s="76"/>
      <c r="T55" s="76"/>
      <c r="U55" s="76"/>
      <c r="V55" s="76"/>
      <c r="W55" s="76"/>
      <c r="X55" s="76"/>
      <c r="Y55" s="80">
        <v>49522</v>
      </c>
      <c r="Z55" s="42" t="s">
        <v>149</v>
      </c>
      <c r="AA55" s="42">
        <v>200</v>
      </c>
      <c r="AB55" s="95">
        <v>0.1</v>
      </c>
      <c r="AC55" s="43">
        <v>175.2</v>
      </c>
      <c r="AD55" s="81">
        <v>14884.991999999997</v>
      </c>
      <c r="AE55" s="42" t="s">
        <v>72</v>
      </c>
      <c r="AG55" s="83"/>
      <c r="AH55" s="83"/>
      <c r="AI55" s="83"/>
      <c r="AJ55" s="83"/>
      <c r="AK55" s="83"/>
      <c r="AL55" s="83"/>
      <c r="AM55" s="83"/>
      <c r="AN55" s="83"/>
      <c r="AO55" s="83"/>
      <c r="AP55" s="83"/>
      <c r="AQ55" s="83"/>
      <c r="AR55" s="83"/>
      <c r="AS55" s="83"/>
      <c r="AT55" s="83"/>
      <c r="AU55" s="83"/>
      <c r="AW55" s="87"/>
      <c r="AX55" s="87"/>
      <c r="AY55" s="87"/>
      <c r="AZ55" s="87"/>
      <c r="BA55" s="87"/>
      <c r="BB55" s="87"/>
      <c r="BC55" s="87"/>
    </row>
    <row r="56" spans="1:55">
      <c r="A56" s="93" t="s">
        <v>154</v>
      </c>
      <c r="B56" s="87"/>
      <c r="C56" s="87"/>
      <c r="D56" s="87"/>
    </row>
    <row r="57" spans="1:55">
      <c r="A57" s="87" t="s">
        <v>155</v>
      </c>
      <c r="B57" s="87"/>
      <c r="C57" s="87"/>
      <c r="D57" s="87"/>
    </row>
    <row r="58" spans="1:55" ht="45">
      <c r="A58" s="429" t="s">
        <v>156</v>
      </c>
      <c r="B58" s="429" t="s">
        <v>157</v>
      </c>
      <c r="C58" s="429" t="s">
        <v>158</v>
      </c>
      <c r="D58" s="429" t="s">
        <v>159</v>
      </c>
    </row>
    <row r="59" spans="1:55">
      <c r="A59" s="430">
        <v>44927</v>
      </c>
      <c r="B59" s="431" t="s">
        <v>160</v>
      </c>
      <c r="C59" s="431">
        <v>35</v>
      </c>
      <c r="D59" s="431">
        <v>26</v>
      </c>
      <c r="I59" s="183"/>
      <c r="J59" s="183"/>
      <c r="L59" s="183"/>
      <c r="M59" s="183"/>
      <c r="O59" s="183"/>
      <c r="P59" s="183"/>
      <c r="T59" s="183"/>
      <c r="U59" s="183"/>
      <c r="W59" s="183"/>
      <c r="X59" s="183"/>
    </row>
    <row r="60" spans="1:55">
      <c r="A60" s="430">
        <v>45292</v>
      </c>
      <c r="B60" s="431" t="s">
        <v>161</v>
      </c>
      <c r="C60" s="431">
        <v>100</v>
      </c>
      <c r="D60" s="431">
        <v>175</v>
      </c>
      <c r="I60" s="183"/>
      <c r="J60" s="183"/>
      <c r="M60" s="183"/>
      <c r="O60" s="183"/>
      <c r="P60" s="183"/>
      <c r="T60" s="183"/>
      <c r="U60" s="183"/>
      <c r="W60" s="183"/>
      <c r="X60" s="183"/>
    </row>
    <row r="61" spans="1:55">
      <c r="A61" s="430">
        <v>48580</v>
      </c>
      <c r="B61" s="431" t="s">
        <v>162</v>
      </c>
      <c r="C61" s="431">
        <v>150</v>
      </c>
      <c r="D61" s="431">
        <v>1200</v>
      </c>
      <c r="I61" s="36"/>
      <c r="J61" s="36"/>
      <c r="M61" s="36"/>
      <c r="O61" s="36"/>
      <c r="P61" s="36"/>
      <c r="T61" s="36"/>
      <c r="U61" s="36"/>
      <c r="W61" s="36"/>
      <c r="X61" s="36"/>
    </row>
    <row r="62" spans="1:55">
      <c r="I62" s="36"/>
      <c r="J62" s="36"/>
      <c r="M62" s="36"/>
      <c r="O62" s="36"/>
      <c r="P62" s="36"/>
      <c r="T62" s="36"/>
      <c r="U62" s="36"/>
      <c r="W62" s="36"/>
      <c r="X62" s="36"/>
    </row>
    <row r="63" spans="1:55">
      <c r="A63" s="6" t="s">
        <v>163</v>
      </c>
      <c r="I63" s="36"/>
      <c r="J63" s="36"/>
      <c r="M63" s="36"/>
      <c r="O63" s="36"/>
      <c r="P63" s="36"/>
      <c r="T63" s="36"/>
      <c r="U63" s="36"/>
      <c r="W63" s="36"/>
      <c r="X63" s="36"/>
    </row>
    <row r="64" spans="1:55">
      <c r="A64" s="481" t="s">
        <v>164</v>
      </c>
      <c r="B64" s="482"/>
      <c r="C64" s="479" t="s">
        <v>165</v>
      </c>
      <c r="D64" s="479" t="s">
        <v>67</v>
      </c>
      <c r="E64" s="479" t="s">
        <v>98</v>
      </c>
      <c r="F64" s="479" t="s">
        <v>70</v>
      </c>
      <c r="G64" s="479" t="s">
        <v>50</v>
      </c>
      <c r="H64" s="479" t="s">
        <v>166</v>
      </c>
      <c r="I64" s="36"/>
      <c r="J64" s="36"/>
      <c r="M64" s="36"/>
      <c r="O64" s="36"/>
      <c r="P64" s="36"/>
      <c r="T64" s="36"/>
      <c r="U64" s="36"/>
      <c r="W64" s="36"/>
      <c r="X64" s="36"/>
    </row>
    <row r="65" spans="1:24">
      <c r="A65" s="416" t="s">
        <v>167</v>
      </c>
      <c r="B65" s="416" t="s">
        <v>168</v>
      </c>
      <c r="C65" s="479"/>
      <c r="D65" s="479"/>
      <c r="E65" s="479"/>
      <c r="F65" s="479"/>
      <c r="G65" s="479"/>
      <c r="H65" s="479"/>
      <c r="I65" s="40"/>
      <c r="J65" s="40"/>
      <c r="M65" s="40"/>
      <c r="O65" s="40"/>
      <c r="P65" s="40"/>
      <c r="T65" s="36"/>
      <c r="U65" s="36"/>
      <c r="W65" s="40"/>
      <c r="X65" s="40"/>
    </row>
    <row r="66" spans="1:24">
      <c r="A66" s="483" t="s">
        <v>20</v>
      </c>
      <c r="B66" s="480" t="s">
        <v>21</v>
      </c>
      <c r="C66" s="426" t="s">
        <v>169</v>
      </c>
      <c r="D66" s="444">
        <f>COUNTIF($G$9:$G$54,"=*"&amp;D$64&amp;"*")</f>
        <v>19</v>
      </c>
      <c r="E66" s="444">
        <f>COUNTIF($G$9:$G$54,"=*"&amp;E$64&amp;"*")</f>
        <v>18</v>
      </c>
      <c r="F66" s="444">
        <f>COUNTIF($G$9:$G$54,"=*"&amp;F$64&amp;"*")</f>
        <v>3</v>
      </c>
      <c r="G66" s="444">
        <f>COUNTIF($G$9:$G$54,"=*"&amp;G$64&amp;"*")</f>
        <v>1</v>
      </c>
      <c r="H66" s="444">
        <f t="shared" ref="H66:H80" si="0">SUM(D66:G66)</f>
        <v>41</v>
      </c>
    </row>
    <row r="67" spans="1:24" ht="30">
      <c r="A67" s="484"/>
      <c r="B67" s="480"/>
      <c r="C67" s="427" t="s">
        <v>158</v>
      </c>
      <c r="D67" s="417">
        <f>SUMIF($G$9:$G$54,"=*"&amp;D$64&amp;"*",$C$9:$C$54)</f>
        <v>1771.5</v>
      </c>
      <c r="E67" s="417">
        <f>SUMIF($G$9:$G$54,"=*"&amp;E$64&amp;"*",$C$9:$C$54)</f>
        <v>2210</v>
      </c>
      <c r="F67" s="417">
        <f>SUMIF($G$9:$G$54,"=*"&amp;F$64&amp;"*",$C$9:$C$54)</f>
        <v>354</v>
      </c>
      <c r="G67" s="417">
        <f>SUMIF($G$9:$G$54,"=*"&amp;G$64&amp;"*",$C$9:$C$54)</f>
        <v>200</v>
      </c>
      <c r="H67" s="417">
        <f t="shared" si="0"/>
        <v>4535.5</v>
      </c>
      <c r="J67" s="35"/>
      <c r="M67" s="35"/>
      <c r="N67" s="35"/>
    </row>
    <row r="68" spans="1:24" ht="45">
      <c r="A68" s="484"/>
      <c r="B68" s="480"/>
      <c r="C68" s="428" t="s">
        <v>170</v>
      </c>
      <c r="D68" s="418">
        <f>SUMIF($G$9:$G$54,"=*"&amp;D$64&amp;"*",$E$9:$E$54)</f>
        <v>6098.7120000000004</v>
      </c>
      <c r="E68" s="418">
        <f>SUMIF($G$9:$G$54,"=*"&amp;E$64&amp;"*",$E$9:$E$54)</f>
        <v>3964.6008000000006</v>
      </c>
      <c r="F68" s="418">
        <f>SUMIF($G$9:$G$54,"=*"&amp;F$64&amp;"*",$E$9:$E$54)</f>
        <v>2895.5304000000001</v>
      </c>
      <c r="G68" s="418">
        <f>SUMIF($G$9:$G$54,"=*"&amp;G$64&amp;"*",$E$9:$E$54)</f>
        <v>175.2</v>
      </c>
      <c r="H68" s="418">
        <f t="shared" si="0"/>
        <v>13134.043200000002</v>
      </c>
      <c r="J68" s="35"/>
      <c r="K68" s="35"/>
      <c r="L68" s="35"/>
      <c r="M68" s="35"/>
      <c r="N68" s="35"/>
    </row>
    <row r="69" spans="1:24">
      <c r="A69" s="484"/>
      <c r="B69" s="480" t="s">
        <v>22</v>
      </c>
      <c r="C69" s="426" t="s">
        <v>169</v>
      </c>
      <c r="D69" s="444">
        <f>COUNTIF($O$9:$O$54,"=*"&amp;D$64&amp;"*")</f>
        <v>21</v>
      </c>
      <c r="E69" s="444">
        <f>COUNTIF($O$9:$O$54,"=*"&amp;E$64&amp;"*")</f>
        <v>17</v>
      </c>
      <c r="F69" s="444">
        <f>COUNTIF($O$9:$O$54,"=*"&amp;F$64&amp;"*")</f>
        <v>2</v>
      </c>
      <c r="G69" s="444">
        <f>COUNTIF($O$9:$O$54,"=*"&amp;G$64&amp;"*")</f>
        <v>1</v>
      </c>
      <c r="H69" s="444">
        <f t="shared" si="0"/>
        <v>41</v>
      </c>
    </row>
    <row r="70" spans="1:24" ht="30">
      <c r="A70" s="484"/>
      <c r="B70" s="480"/>
      <c r="C70" s="427" t="s">
        <v>158</v>
      </c>
      <c r="D70" s="417">
        <f>SUMIF($O$9:$O$54,"=*"&amp;D$64&amp;"*",$K$9:$K$54)</f>
        <v>2138.8000000000002</v>
      </c>
      <c r="E70" s="417">
        <f>SUMIF($O$9:$O$54,"=*"&amp;E$64&amp;"*",$K$9:$K$54)</f>
        <v>2160</v>
      </c>
      <c r="F70" s="417">
        <f>SUMIF($O$9:$O$54,"=*"&amp;F$64&amp;"*",$K$9:$K$54)</f>
        <v>242</v>
      </c>
      <c r="G70" s="417">
        <f>SUMIF($O$9:$O$54,"=*"&amp;G$64&amp;"*",$K$9:$K$54)</f>
        <v>200</v>
      </c>
      <c r="H70" s="417">
        <f t="shared" si="0"/>
        <v>4740.8</v>
      </c>
      <c r="J70" s="35"/>
      <c r="M70" s="35"/>
      <c r="N70" s="35"/>
    </row>
    <row r="71" spans="1:24" ht="45">
      <c r="A71" s="484"/>
      <c r="B71" s="480"/>
      <c r="C71" s="428" t="s">
        <v>170</v>
      </c>
      <c r="D71" s="418">
        <f>SUMIF($O$9:$O$54,"=*"&amp;D$64&amp;"*",$M$9:$M$54)</f>
        <v>7385.7311999999993</v>
      </c>
      <c r="E71" s="418">
        <f>SUMIF($O$9:$O$54,"=*"&amp;E$64&amp;"*",$M$9:$M$54)</f>
        <v>3890.1408000000006</v>
      </c>
      <c r="F71" s="418">
        <f>SUMIF($O$9:$O$54,"=*"&amp;F$64&amp;"*",$M$9:$M$54)</f>
        <v>1992.9</v>
      </c>
      <c r="G71" s="418">
        <f>SUMIF($O$9:$O$54,"=*"&amp;G$64&amp;"*",$M$9:$M$54)</f>
        <v>175.2</v>
      </c>
      <c r="H71" s="418">
        <f t="shared" si="0"/>
        <v>13443.972</v>
      </c>
      <c r="J71" s="35"/>
      <c r="K71" s="35"/>
      <c r="L71" s="35"/>
      <c r="M71" s="35"/>
      <c r="N71" s="35"/>
    </row>
    <row r="72" spans="1:24">
      <c r="A72" s="484"/>
      <c r="B72" s="480" t="s">
        <v>23</v>
      </c>
      <c r="C72" s="426" t="s">
        <v>169</v>
      </c>
      <c r="D72" s="444">
        <f>COUNTIF($W$9:$W$54,"=*"&amp;D$64&amp;"*")</f>
        <v>24</v>
      </c>
      <c r="E72" s="444">
        <f>COUNTIF($W$9:$W$54,"=*"&amp;E$64&amp;"*")</f>
        <v>19</v>
      </c>
      <c r="F72" s="444">
        <f>COUNTIF($W$9:$W$54,"=*"&amp;F$64&amp;"*")</f>
        <v>2</v>
      </c>
      <c r="G72" s="444">
        <f>COUNTIF($W$9:$W$54,"=*"&amp;G$64&amp;"*")</f>
        <v>1</v>
      </c>
      <c r="H72" s="444">
        <f t="shared" si="0"/>
        <v>46</v>
      </c>
    </row>
    <row r="73" spans="1:24" ht="30">
      <c r="A73" s="484"/>
      <c r="B73" s="480"/>
      <c r="C73" s="427" t="s">
        <v>158</v>
      </c>
      <c r="D73" s="417">
        <f>SUMIF($W$9:$W$54,"=*"&amp;D$64&amp;"*",$S$9:$S$54)</f>
        <v>2310.8000000000002</v>
      </c>
      <c r="E73" s="417">
        <f>SUMIF($W$9:$W$54,"=*"&amp;E$64&amp;"*",$S$9:$S$54)</f>
        <v>2410</v>
      </c>
      <c r="F73" s="417">
        <f>SUMIF($W$9:$W$54,"=*"&amp;F$64&amp;"*",$S$9:$S$54)</f>
        <v>242</v>
      </c>
      <c r="G73" s="417">
        <f>SUMIF($W$9:$W$54,"=*"&amp;G$64&amp;"*",$S$9:$S$54)</f>
        <v>200</v>
      </c>
      <c r="H73" s="417">
        <f t="shared" si="0"/>
        <v>5162.8</v>
      </c>
      <c r="J73" s="35"/>
      <c r="M73" s="35"/>
      <c r="N73" s="35"/>
    </row>
    <row r="74" spans="1:24" ht="45">
      <c r="A74" s="484"/>
      <c r="B74" s="480"/>
      <c r="C74" s="428" t="s">
        <v>170</v>
      </c>
      <c r="D74" s="418">
        <f>SUMIF($W$9:$W$54,"=*"&amp;D$64&amp;"*",$U$9:$U$54)</f>
        <v>7988.4191999999994</v>
      </c>
      <c r="E74" s="418">
        <f>SUMIF($W$9:$W$54,"=*"&amp;E$64&amp;"*",$U$9:$U$54)</f>
        <v>4332.5208000000002</v>
      </c>
      <c r="F74" s="418">
        <f>SUMIF($W$9:$W$54,"=*"&amp;F$64&amp;"*",$U$9:$U$54)</f>
        <v>1992.9</v>
      </c>
      <c r="G74" s="418">
        <f>SUMIF($W$9:$W$54,"=*"&amp;G$64&amp;"*",$U$9:$U$54)</f>
        <v>175.2</v>
      </c>
      <c r="H74" s="418">
        <f t="shared" si="0"/>
        <v>14489.039999999999</v>
      </c>
      <c r="J74" s="35"/>
      <c r="K74" s="35"/>
      <c r="L74" s="35"/>
      <c r="M74" s="35"/>
      <c r="N74" s="35"/>
    </row>
    <row r="75" spans="1:24">
      <c r="A75" s="484"/>
      <c r="B75" s="480" t="s">
        <v>24</v>
      </c>
      <c r="C75" s="426" t="s">
        <v>169</v>
      </c>
      <c r="D75" s="444">
        <f>COUNTIF($AE$9:$AE$55,"=*"&amp;D$64&amp;"*")</f>
        <v>26</v>
      </c>
      <c r="E75" s="444">
        <f t="shared" ref="E75:G75" si="1">COUNTIF($AE$9:$AE$55,"=*"&amp;E$64&amp;"*")</f>
        <v>19</v>
      </c>
      <c r="F75" s="444">
        <f t="shared" si="1"/>
        <v>1</v>
      </c>
      <c r="G75" s="444">
        <f t="shared" si="1"/>
        <v>1</v>
      </c>
      <c r="H75" s="444">
        <f t="shared" si="0"/>
        <v>47</v>
      </c>
    </row>
    <row r="76" spans="1:24" ht="30">
      <c r="A76" s="484"/>
      <c r="B76" s="480"/>
      <c r="C76" s="427" t="s">
        <v>158</v>
      </c>
      <c r="D76" s="417">
        <f>SUMIF($AE$9:$AE$55,"=*"&amp;D$64&amp;"*",$AA$9:$AA$55)</f>
        <v>2607.8000000000002</v>
      </c>
      <c r="E76" s="417">
        <f t="shared" ref="E76:G76" si="2">SUMIF($AE$9:$AE$55,"=*"&amp;E$64&amp;"*",$AA$9:$AA$55)</f>
        <v>2410</v>
      </c>
      <c r="F76" s="417">
        <f t="shared" si="2"/>
        <v>162</v>
      </c>
      <c r="G76" s="417">
        <f t="shared" si="2"/>
        <v>200</v>
      </c>
      <c r="H76" s="417">
        <f t="shared" si="0"/>
        <v>5379.8</v>
      </c>
      <c r="J76" s="35"/>
      <c r="M76" s="35"/>
      <c r="N76" s="35"/>
    </row>
    <row r="77" spans="1:24" ht="45">
      <c r="A77" s="485"/>
      <c r="B77" s="480"/>
      <c r="C77" s="428" t="s">
        <v>170</v>
      </c>
      <c r="D77" s="418">
        <f>SUMIF($AE$9:$AE$55,"=*"&amp;D$64&amp;"*",$AC$9:$AC$55)</f>
        <v>9029.1071999999986</v>
      </c>
      <c r="E77" s="418">
        <f>SUMIF($AE$9:$AE$54,"=*"&amp;E$64&amp;"*",$AC$9:$AC$54)</f>
        <v>4332.5208000000002</v>
      </c>
      <c r="F77" s="418">
        <f>SUMIF($AE$9:$AE$54,"=*"&amp;F$64&amp;"*",$AC$9:$AC$54)</f>
        <v>1348.164</v>
      </c>
      <c r="G77" s="418">
        <f>SUMIF($AE$9:$AE$55,"=*"&amp;G$64&amp;"*",$AC$9:$AC$55)</f>
        <v>175.2</v>
      </c>
      <c r="H77" s="418">
        <f t="shared" si="0"/>
        <v>14884.992</v>
      </c>
      <c r="J77" s="35"/>
      <c r="K77" s="35"/>
      <c r="L77" s="35"/>
      <c r="M77" s="35"/>
      <c r="N77" s="35"/>
    </row>
    <row r="78" spans="1:24">
      <c r="A78" s="480" t="s">
        <v>27</v>
      </c>
      <c r="B78" s="480" t="s">
        <v>23</v>
      </c>
      <c r="C78" s="426" t="s">
        <v>169</v>
      </c>
      <c r="D78" s="444">
        <f>COUNTIF($BC$9:$BC$54,"=*"&amp;D$64&amp;"*")</f>
        <v>13</v>
      </c>
      <c r="E78" s="444">
        <f>COUNTIF($BC$9:$BC$54,"=*"&amp;E$64&amp;"*")</f>
        <v>17</v>
      </c>
      <c r="F78" s="444">
        <f>COUNTIF($BC$9:$BC$54,"=*"&amp;F$64&amp;"*")</f>
        <v>2</v>
      </c>
      <c r="G78" s="444">
        <f>COUNTIF($BC$9:$BC$54,"=*"&amp;G$64&amp;"*")</f>
        <v>0</v>
      </c>
      <c r="H78" s="444">
        <f t="shared" si="0"/>
        <v>32</v>
      </c>
    </row>
    <row r="79" spans="1:24" ht="30">
      <c r="A79" s="480"/>
      <c r="B79" s="480"/>
      <c r="C79" s="427" t="s">
        <v>158</v>
      </c>
      <c r="D79" s="417">
        <f>SUMIF($BC$9:$BC$54,"=*"&amp;D$64&amp;"*",$AY$9:$AY$54)</f>
        <v>1201.5</v>
      </c>
      <c r="E79" s="417">
        <f>SUMIF($BC$9:$BC$54,"=*"&amp;E$64&amp;"*",$AY$9:$AY$54)</f>
        <v>2010</v>
      </c>
      <c r="F79" s="417">
        <f>SUMIF($BC$9:$BC$54,"=*"&amp;F$64&amp;"*",$AY$9:$AY$54)</f>
        <v>242</v>
      </c>
      <c r="G79" s="417">
        <f>SUMIF($BC$9:$BC$54,"=*"&amp;G$64&amp;"*",$AY$9:$AY$54)</f>
        <v>0</v>
      </c>
      <c r="H79" s="417">
        <f t="shared" si="0"/>
        <v>3453.5</v>
      </c>
      <c r="J79" s="35"/>
      <c r="M79" s="35"/>
      <c r="N79" s="35"/>
    </row>
    <row r="80" spans="1:24" ht="45">
      <c r="A80" s="480"/>
      <c r="B80" s="480"/>
      <c r="C80" s="428" t="s">
        <v>170</v>
      </c>
      <c r="D80" s="418">
        <f>SUMIF($BC$9:$BC$54,"=*"&amp;D$64&amp;"*",$BA$9:$BA$54)</f>
        <v>4101.4320000000007</v>
      </c>
      <c r="E80" s="418">
        <f>SUMIF($BC$9:$BC$54,"=*"&amp;E$64&amp;"*",$BA$9:$BA$54)</f>
        <v>3596.6808000000005</v>
      </c>
      <c r="F80" s="418">
        <f>SUMIF($BC$9:$BC$54,"=*"&amp;F$64&amp;"*",$BA$9:$BA$54)</f>
        <v>1992.9</v>
      </c>
      <c r="G80" s="418">
        <f>SUMIF($BC$9:$BC$54,"=*"&amp;G$64&amp;"*",$BA$9:$BA$54)</f>
        <v>0</v>
      </c>
      <c r="H80" s="418">
        <f t="shared" si="0"/>
        <v>9691.0128000000004</v>
      </c>
      <c r="J80" s="35"/>
      <c r="K80" s="35"/>
      <c r="L80" s="35"/>
      <c r="M80" s="35"/>
      <c r="N80" s="35"/>
    </row>
    <row r="81" spans="1:14">
      <c r="A81" s="480" t="s">
        <v>26</v>
      </c>
      <c r="B81" s="480" t="s">
        <v>21</v>
      </c>
      <c r="C81" s="426" t="s">
        <v>169</v>
      </c>
      <c r="D81" s="444">
        <f>COUNTIF($AM$9:$AM$54,"=*"&amp;D$64&amp;"*")</f>
        <v>8</v>
      </c>
      <c r="E81" s="444">
        <f>COUNTIF($AM$9:$AM$54,"=*"&amp;E$64&amp;"*")</f>
        <v>12</v>
      </c>
      <c r="F81" s="444">
        <f>COUNTIF($AM$9:$AM$54,"=*"&amp;F$64&amp;"*")</f>
        <v>2</v>
      </c>
      <c r="G81" s="444">
        <f>COUNTIF($AM$9:$AM$54,"=*"&amp;G$64&amp;"*")</f>
        <v>0</v>
      </c>
      <c r="H81" s="444">
        <f t="shared" ref="H81:H86" si="3">SUM(D81:G81)</f>
        <v>22</v>
      </c>
    </row>
    <row r="82" spans="1:14" ht="30">
      <c r="A82" s="480"/>
      <c r="B82" s="480"/>
      <c r="C82" s="427" t="s">
        <v>158</v>
      </c>
      <c r="D82" s="417">
        <f>SUMIF($AM$9:$AM$54,"=*"&amp;D$64&amp;"*",$AI$9:$AI$54)</f>
        <v>841</v>
      </c>
      <c r="E82" s="417">
        <f>SUMIF($AM$9:$AM$54,"=*"&amp;E$64&amp;"*",$AI$9:$AI$54)</f>
        <v>1410</v>
      </c>
      <c r="F82" s="417">
        <f>SUMIF($AM$9:$AM$54,"=*"&amp;F$64&amp;"*",$AI$9:$AI$54)</f>
        <v>242</v>
      </c>
      <c r="G82" s="417">
        <f>SUMIF($AM$9:$AM$54,"=*"&amp;G$64&amp;"*",$AI$9:$AI$54)</f>
        <v>0</v>
      </c>
      <c r="H82" s="417">
        <f t="shared" si="3"/>
        <v>2493</v>
      </c>
      <c r="J82" s="35"/>
      <c r="M82" s="35"/>
      <c r="N82" s="35"/>
    </row>
    <row r="83" spans="1:14" ht="45">
      <c r="A83" s="480"/>
      <c r="B83" s="480"/>
      <c r="C83" s="428" t="s">
        <v>170</v>
      </c>
      <c r="D83" s="418">
        <f>SUMIF($AM$9:$AM$54,"=*"&amp;D$64&amp;"*",$AK$9:$AK$54)</f>
        <v>2838.24</v>
      </c>
      <c r="E83" s="418">
        <f>SUMIF($AM$9:$AM$54,"=*"&amp;E$64&amp;"*",$AK$9:$AK$54)</f>
        <v>2545.4808000000003</v>
      </c>
      <c r="F83" s="418">
        <f>SUMIF($AM$9:$AM$54,"=*"&amp;F$64&amp;"*",$AK$9:$AK$54)</f>
        <v>1992.9</v>
      </c>
      <c r="G83" s="418">
        <f>SUMIF($AM$9:$AM$54,"=*"&amp;G$64&amp;"*",$AK$9:$AK$54)</f>
        <v>0</v>
      </c>
      <c r="H83" s="418">
        <f t="shared" si="3"/>
        <v>7376.6208000000006</v>
      </c>
      <c r="J83" s="35"/>
      <c r="K83" s="35"/>
      <c r="L83" s="35"/>
      <c r="M83" s="35"/>
      <c r="N83" s="35"/>
    </row>
    <row r="84" spans="1:14">
      <c r="A84" s="480"/>
      <c r="B84" s="480" t="s">
        <v>22</v>
      </c>
      <c r="C84" s="426" t="s">
        <v>169</v>
      </c>
      <c r="D84" s="444">
        <f>COUNTIF($AU$9:$AU$54,"=*"&amp;D$64&amp;"*")</f>
        <v>11</v>
      </c>
      <c r="E84" s="444">
        <f>COUNTIF($AU$9:$AU$54,"=*"&amp;E$64&amp;"*")</f>
        <v>12</v>
      </c>
      <c r="F84" s="444">
        <f>COUNTIF($AU$9:$AU$54,"=*"&amp;F$64&amp;"*")</f>
        <v>2</v>
      </c>
      <c r="G84" s="444">
        <f>COUNTIF($AU$9:$AU$54,"=*"&amp;G$64&amp;"*")</f>
        <v>0</v>
      </c>
      <c r="H84" s="444">
        <f t="shared" si="3"/>
        <v>25</v>
      </c>
    </row>
    <row r="85" spans="1:14" ht="30">
      <c r="A85" s="480"/>
      <c r="B85" s="480"/>
      <c r="C85" s="427" t="s">
        <v>158</v>
      </c>
      <c r="D85" s="417">
        <f>SUMIF($AU$9:$AU$54,"=*"&amp;D$64&amp;"*",$AQ$9:$AQ$54)</f>
        <v>983.5</v>
      </c>
      <c r="E85" s="417">
        <f>SUMIF($AU$9:$AU$54,"=*"&amp;E$64&amp;"*",$AQ$9:$AQ$54)</f>
        <v>1210</v>
      </c>
      <c r="F85" s="417">
        <f>SUMIF($AU$9:$AU$54,"=*"&amp;F$64&amp;"*",$AQ$9:$AQ$54)</f>
        <v>242</v>
      </c>
      <c r="G85" s="417">
        <f>SUMIF($AU$9:$AU$54,"=*"&amp;G$64&amp;"*",$AQ$9:$AQ$54)</f>
        <v>0</v>
      </c>
      <c r="H85" s="417">
        <f t="shared" si="3"/>
        <v>2435.5</v>
      </c>
      <c r="J85" s="35"/>
      <c r="M85" s="35"/>
      <c r="N85" s="35"/>
    </row>
    <row r="86" spans="1:14" ht="45">
      <c r="A86" s="480"/>
      <c r="B86" s="480"/>
      <c r="C86" s="428" t="s">
        <v>170</v>
      </c>
      <c r="D86" s="418">
        <f>SUMIF($AU$9:$AU$54,"=*"&amp;D$64&amp;"*",$AS$9:$AS$54)</f>
        <v>3337.56</v>
      </c>
      <c r="E86" s="418">
        <f>SUMIF($AU$9:$AU$54,"=*"&amp;E$64&amp;"*",$AS$9:$AS$54)</f>
        <v>2160.0408000000002</v>
      </c>
      <c r="F86" s="418">
        <f>SUMIF($AU$9:$AU$54,"=*"&amp;F$64&amp;"*",$AS$9:$AS$54)</f>
        <v>1992.9</v>
      </c>
      <c r="G86" s="418">
        <f>SUMIF($AU$9:$AU$54,"=*"&amp;G$64&amp;"*",$AS$9:$AS$54)</f>
        <v>0</v>
      </c>
      <c r="H86" s="418">
        <f t="shared" si="3"/>
        <v>7490.5007999999998</v>
      </c>
      <c r="J86" s="35"/>
      <c r="K86" s="35"/>
      <c r="L86" s="35"/>
      <c r="M86" s="35"/>
      <c r="N86" s="35"/>
    </row>
    <row r="88" spans="1:14">
      <c r="H88" s="3"/>
    </row>
    <row r="89" spans="1:14">
      <c r="A89" s="486"/>
      <c r="B89" s="486"/>
      <c r="C89" s="486"/>
      <c r="D89" s="486"/>
      <c r="E89" s="486"/>
      <c r="F89" s="486"/>
      <c r="G89" s="486"/>
      <c r="H89" s="486"/>
    </row>
    <row r="90" spans="1:14">
      <c r="A90" s="412"/>
      <c r="B90" s="412"/>
      <c r="C90" s="486"/>
      <c r="D90" s="486"/>
      <c r="E90" s="486"/>
      <c r="F90" s="486"/>
      <c r="G90" s="486"/>
      <c r="H90" s="486"/>
    </row>
    <row r="91" spans="1:14">
      <c r="A91" s="415"/>
      <c r="B91" s="415"/>
      <c r="C91" s="413"/>
      <c r="D91" s="413"/>
      <c r="E91" s="413"/>
      <c r="F91" s="413"/>
      <c r="G91" s="413"/>
      <c r="H91" s="413"/>
    </row>
    <row r="92" spans="1:14">
      <c r="A92" s="415"/>
      <c r="B92" s="415"/>
      <c r="C92" s="413"/>
      <c r="D92" s="414"/>
      <c r="E92" s="414"/>
      <c r="F92" s="414"/>
      <c r="G92" s="414"/>
      <c r="H92" s="414"/>
    </row>
    <row r="93" spans="1:14">
      <c r="A93" s="415"/>
      <c r="B93" s="415"/>
      <c r="C93" s="413"/>
      <c r="D93" s="414"/>
      <c r="E93" s="414"/>
      <c r="F93" s="414"/>
      <c r="G93" s="414"/>
      <c r="H93" s="414"/>
    </row>
    <row r="94" spans="1:14">
      <c r="A94" s="415"/>
      <c r="B94" s="415"/>
      <c r="C94" s="413"/>
      <c r="D94" s="413"/>
      <c r="E94" s="413"/>
      <c r="F94" s="413"/>
      <c r="G94" s="413"/>
      <c r="H94" s="413"/>
    </row>
    <row r="95" spans="1:14">
      <c r="A95" s="415"/>
      <c r="B95" s="415"/>
      <c r="C95" s="413"/>
      <c r="D95" s="414"/>
      <c r="E95" s="414"/>
      <c r="F95" s="414"/>
      <c r="G95" s="414"/>
      <c r="H95" s="414"/>
    </row>
    <row r="96" spans="1:14">
      <c r="A96" s="415"/>
      <c r="B96" s="415"/>
      <c r="C96" s="413"/>
      <c r="D96" s="414"/>
      <c r="E96" s="414"/>
      <c r="F96" s="414"/>
      <c r="G96" s="414"/>
      <c r="H96" s="414"/>
    </row>
    <row r="97" spans="1:8">
      <c r="A97" s="415"/>
      <c r="B97" s="415"/>
      <c r="C97" s="413"/>
      <c r="D97" s="413"/>
      <c r="E97" s="413"/>
      <c r="F97" s="413"/>
      <c r="G97" s="413"/>
      <c r="H97" s="413"/>
    </row>
    <row r="98" spans="1:8">
      <c r="A98" s="415"/>
      <c r="B98" s="415"/>
      <c r="C98" s="413"/>
      <c r="D98" s="414"/>
      <c r="E98" s="414"/>
      <c r="F98" s="414"/>
      <c r="G98" s="414"/>
      <c r="H98" s="414"/>
    </row>
    <row r="99" spans="1:8">
      <c r="A99" s="415"/>
      <c r="B99" s="415"/>
      <c r="C99" s="413"/>
      <c r="D99" s="414"/>
      <c r="E99" s="414"/>
      <c r="F99" s="414"/>
      <c r="G99" s="414"/>
      <c r="H99" s="414"/>
    </row>
    <row r="100" spans="1:8">
      <c r="A100" s="415"/>
      <c r="B100" s="415"/>
      <c r="C100" s="413"/>
      <c r="D100" s="413"/>
      <c r="E100" s="413"/>
      <c r="F100" s="413"/>
      <c r="G100" s="413"/>
      <c r="H100" s="413"/>
    </row>
    <row r="101" spans="1:8">
      <c r="A101" s="415"/>
      <c r="B101" s="415"/>
      <c r="C101" s="413"/>
      <c r="D101" s="414"/>
      <c r="E101" s="414"/>
      <c r="F101" s="414"/>
      <c r="G101" s="414"/>
      <c r="H101" s="414"/>
    </row>
    <row r="102" spans="1:8">
      <c r="A102" s="415"/>
      <c r="B102" s="415"/>
      <c r="C102" s="413"/>
      <c r="D102" s="414"/>
      <c r="E102" s="414"/>
      <c r="F102" s="414"/>
      <c r="G102" s="414"/>
      <c r="H102" s="414"/>
    </row>
    <row r="103" spans="1:8">
      <c r="A103" s="415"/>
      <c r="B103" s="415"/>
      <c r="C103" s="413"/>
      <c r="D103" s="413"/>
      <c r="E103" s="413"/>
      <c r="F103" s="413"/>
      <c r="G103" s="413"/>
      <c r="H103" s="413"/>
    </row>
    <row r="104" spans="1:8">
      <c r="A104" s="415"/>
      <c r="B104" s="415"/>
      <c r="C104" s="413"/>
      <c r="D104" s="414"/>
      <c r="E104" s="414"/>
      <c r="F104" s="414"/>
      <c r="G104" s="414"/>
      <c r="H104" s="414"/>
    </row>
    <row r="105" spans="1:8">
      <c r="A105" s="415"/>
      <c r="B105" s="415"/>
      <c r="C105" s="413"/>
      <c r="D105" s="414"/>
      <c r="E105" s="414"/>
      <c r="F105" s="414"/>
      <c r="G105" s="414"/>
      <c r="H105" s="414"/>
    </row>
    <row r="106" spans="1:8">
      <c r="A106" s="415"/>
      <c r="B106" s="415"/>
      <c r="C106" s="413"/>
      <c r="D106" s="413"/>
      <c r="E106" s="413"/>
      <c r="F106" s="413"/>
      <c r="G106" s="413"/>
      <c r="H106" s="413"/>
    </row>
    <row r="107" spans="1:8">
      <c r="A107" s="415"/>
      <c r="B107" s="415"/>
      <c r="C107" s="413"/>
      <c r="D107" s="414"/>
      <c r="E107" s="414"/>
      <c r="F107" s="414"/>
      <c r="G107" s="414"/>
      <c r="H107" s="414"/>
    </row>
    <row r="108" spans="1:8">
      <c r="A108" s="415"/>
      <c r="B108" s="415"/>
      <c r="C108" s="413"/>
      <c r="D108" s="414"/>
      <c r="E108" s="414"/>
      <c r="F108" s="414"/>
      <c r="G108" s="414"/>
      <c r="H108" s="414"/>
    </row>
    <row r="109" spans="1:8">
      <c r="A109" s="415"/>
      <c r="B109" s="415"/>
      <c r="C109" s="413"/>
      <c r="D109" s="413"/>
      <c r="E109" s="413"/>
      <c r="F109" s="413"/>
      <c r="G109" s="413"/>
      <c r="H109" s="413"/>
    </row>
    <row r="110" spans="1:8">
      <c r="A110" s="415"/>
      <c r="B110" s="415"/>
      <c r="C110" s="413"/>
      <c r="D110" s="414"/>
      <c r="E110" s="414"/>
      <c r="F110" s="414"/>
      <c r="G110" s="414"/>
      <c r="H110" s="414"/>
    </row>
    <row r="111" spans="1:8">
      <c r="A111" s="415"/>
      <c r="B111" s="415"/>
      <c r="C111" s="413"/>
      <c r="D111" s="414"/>
      <c r="E111" s="414"/>
      <c r="F111" s="414"/>
      <c r="G111" s="414"/>
      <c r="H111" s="414"/>
    </row>
  </sheetData>
  <mergeCells count="25">
    <mergeCell ref="G89:G90"/>
    <mergeCell ref="H89:H90"/>
    <mergeCell ref="A89:B89"/>
    <mergeCell ref="C89:C90"/>
    <mergeCell ref="D89:D90"/>
    <mergeCell ref="E89:E90"/>
    <mergeCell ref="F89:F90"/>
    <mergeCell ref="A84:A86"/>
    <mergeCell ref="B84:B86"/>
    <mergeCell ref="B75:B77"/>
    <mergeCell ref="B78:B80"/>
    <mergeCell ref="A66:A77"/>
    <mergeCell ref="A78:A80"/>
    <mergeCell ref="A81:A83"/>
    <mergeCell ref="B81:B83"/>
    <mergeCell ref="H64:H65"/>
    <mergeCell ref="C64:C65"/>
    <mergeCell ref="B66:B68"/>
    <mergeCell ref="B69:B71"/>
    <mergeCell ref="B72:B74"/>
    <mergeCell ref="A64:B64"/>
    <mergeCell ref="D64:D65"/>
    <mergeCell ref="E64:E65"/>
    <mergeCell ref="F64:F65"/>
    <mergeCell ref="G64:G6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E63B-0F2C-4BAA-B278-F27B9EB4D753}">
  <sheetPr codeName="Sheet2">
    <tabColor theme="8" tint="0.79998168889431442"/>
  </sheetPr>
  <dimension ref="A1:BG87"/>
  <sheetViews>
    <sheetView zoomScale="70" zoomScaleNormal="70" workbookViewId="0">
      <pane xSplit="3" ySplit="9" topLeftCell="D10" activePane="bottomRight" state="frozen"/>
      <selection pane="topRight" activeCell="AS60" sqref="AS60"/>
      <selection pane="bottomLeft" activeCell="AS60" sqref="AS60"/>
      <selection pane="bottomRight"/>
    </sheetView>
  </sheetViews>
  <sheetFormatPr defaultColWidth="8.7109375" defaultRowHeight="15"/>
  <cols>
    <col min="4" max="15" width="12.85546875" customWidth="1"/>
    <col min="17" max="18" width="11.140625" customWidth="1"/>
    <col min="19" max="19" width="10.140625" customWidth="1"/>
    <col min="20" max="32" width="14.140625" customWidth="1"/>
    <col min="35" max="41" width="12.42578125" customWidth="1"/>
    <col min="43" max="43" width="17.42578125" customWidth="1"/>
  </cols>
  <sheetData>
    <row r="1" spans="1:51">
      <c r="A1" s="206" t="s">
        <v>19</v>
      </c>
    </row>
    <row r="3" spans="1:51">
      <c r="A3" t="s">
        <v>2</v>
      </c>
    </row>
    <row r="4" spans="1:51">
      <c r="A4" t="s">
        <v>171</v>
      </c>
    </row>
    <row r="5" spans="1:51">
      <c r="A5" t="s">
        <v>172</v>
      </c>
    </row>
    <row r="6" spans="1:51">
      <c r="A6" t="s">
        <v>173</v>
      </c>
    </row>
    <row r="7" spans="1:51">
      <c r="A7" t="s">
        <v>174</v>
      </c>
    </row>
    <row r="8" spans="1:51">
      <c r="A8" t="s">
        <v>175</v>
      </c>
    </row>
    <row r="9" spans="1:51">
      <c r="C9" s="181" t="s">
        <v>176</v>
      </c>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H9" s="182" t="s">
        <v>177</v>
      </c>
      <c r="AI9" s="179"/>
      <c r="AJ9" s="179"/>
      <c r="AK9" s="179"/>
      <c r="AL9" s="179"/>
      <c r="AM9" s="179"/>
      <c r="AN9" s="179"/>
      <c r="AO9" s="179"/>
      <c r="AP9" s="179"/>
      <c r="AQ9" s="179"/>
      <c r="AS9" s="177" t="s">
        <v>178</v>
      </c>
      <c r="AT9" s="178"/>
      <c r="AU9" s="178"/>
      <c r="AV9" s="178"/>
      <c r="AW9" s="178"/>
      <c r="AX9" s="178"/>
      <c r="AY9" s="178"/>
    </row>
    <row r="10" spans="1:51">
      <c r="C10" s="6"/>
      <c r="AH10" s="6"/>
      <c r="AS10" s="6"/>
    </row>
    <row r="11" spans="1:51">
      <c r="A11" s="6" t="s">
        <v>84</v>
      </c>
      <c r="D11" s="130"/>
      <c r="E11" s="130"/>
      <c r="F11" s="130"/>
      <c r="G11" s="218"/>
      <c r="H11" s="217"/>
      <c r="I11" s="130"/>
      <c r="J11" s="130"/>
      <c r="K11" s="130"/>
      <c r="L11" s="130"/>
      <c r="M11" s="130"/>
      <c r="N11" s="130"/>
      <c r="O11" s="130"/>
      <c r="P11" s="130"/>
      <c r="Q11" s="39"/>
      <c r="R11" s="39"/>
      <c r="T11" s="114"/>
      <c r="U11" s="114"/>
      <c r="V11" s="114"/>
      <c r="W11" s="114"/>
      <c r="X11" s="114"/>
      <c r="Y11" s="114"/>
      <c r="Z11" s="114"/>
      <c r="AA11" s="114"/>
      <c r="AB11" s="114"/>
      <c r="AC11" s="114"/>
      <c r="AD11" s="176"/>
      <c r="AE11" s="176"/>
      <c r="AF11" s="176"/>
      <c r="AG11" s="176"/>
      <c r="AI11" s="150"/>
      <c r="AJ11" s="150"/>
      <c r="AK11" s="150"/>
      <c r="AL11" s="150"/>
      <c r="AM11" s="150"/>
      <c r="AN11" s="150"/>
      <c r="AO11" s="150"/>
      <c r="AP11" s="63"/>
      <c r="AQ11" s="38"/>
      <c r="AR11" s="38"/>
      <c r="AS11" s="9"/>
      <c r="AY11" s="9"/>
    </row>
    <row r="12" spans="1:51" ht="15.75" thickBot="1">
      <c r="A12" s="6" t="s">
        <v>88</v>
      </c>
    </row>
    <row r="13" spans="1:51" ht="48">
      <c r="A13" s="6"/>
      <c r="D13" s="123" t="s">
        <v>179</v>
      </c>
      <c r="E13" s="138"/>
      <c r="F13" s="120"/>
      <c r="G13" s="120"/>
      <c r="H13" s="120"/>
      <c r="I13" s="120"/>
      <c r="J13" s="120"/>
      <c r="K13" s="139"/>
      <c r="L13" s="120"/>
      <c r="M13" s="139"/>
      <c r="N13" s="120"/>
      <c r="O13" s="121"/>
      <c r="Q13" s="123" t="s">
        <v>180</v>
      </c>
      <c r="R13" s="121"/>
      <c r="T13" s="143" t="s">
        <v>181</v>
      </c>
      <c r="U13" s="138"/>
      <c r="V13" s="120"/>
      <c r="W13" s="120"/>
      <c r="X13" s="120"/>
      <c r="Y13" s="120"/>
      <c r="Z13" s="120"/>
      <c r="AA13" s="139"/>
      <c r="AB13" s="120"/>
      <c r="AC13" s="139"/>
      <c r="AD13" s="120"/>
      <c r="AE13" s="120"/>
      <c r="AF13" s="121"/>
      <c r="AI13" s="123" t="s">
        <v>182</v>
      </c>
      <c r="AJ13" s="148"/>
      <c r="AK13" s="148"/>
      <c r="AL13" s="148"/>
      <c r="AM13" s="148"/>
      <c r="AN13" s="148"/>
      <c r="AO13" s="149"/>
      <c r="AQ13" s="205" t="s">
        <v>183</v>
      </c>
      <c r="AT13" s="123" t="s">
        <v>184</v>
      </c>
      <c r="AU13" s="120"/>
      <c r="AV13" s="120"/>
      <c r="AW13" s="120"/>
      <c r="AX13" s="120"/>
      <c r="AY13" s="121"/>
    </row>
    <row r="14" spans="1:51" ht="45.75" thickBot="1">
      <c r="A14" s="6"/>
      <c r="C14" t="s">
        <v>49</v>
      </c>
      <c r="D14" s="201" t="s">
        <v>185</v>
      </c>
      <c r="E14" s="202" t="s">
        <v>68</v>
      </c>
      <c r="F14" s="202" t="s">
        <v>69</v>
      </c>
      <c r="G14" s="202" t="s">
        <v>71</v>
      </c>
      <c r="H14" s="202" t="s">
        <v>67</v>
      </c>
      <c r="I14" s="202" t="s">
        <v>70</v>
      </c>
      <c r="J14" s="202" t="s">
        <v>51</v>
      </c>
      <c r="K14" s="202" t="s">
        <v>186</v>
      </c>
      <c r="L14" s="202" t="s">
        <v>187</v>
      </c>
      <c r="M14" s="202" t="s">
        <v>188</v>
      </c>
      <c r="N14" s="202" t="s">
        <v>189</v>
      </c>
      <c r="O14" s="203" t="s">
        <v>166</v>
      </c>
      <c r="P14" s="124"/>
      <c r="Q14" s="125" t="s">
        <v>190</v>
      </c>
      <c r="R14" s="126" t="s">
        <v>191</v>
      </c>
      <c r="T14" s="201" t="s">
        <v>185</v>
      </c>
      <c r="U14" s="202" t="s">
        <v>68</v>
      </c>
      <c r="V14" s="202" t="s">
        <v>69</v>
      </c>
      <c r="W14" s="202" t="s">
        <v>71</v>
      </c>
      <c r="X14" s="202" t="s">
        <v>67</v>
      </c>
      <c r="Y14" s="202" t="s">
        <v>70</v>
      </c>
      <c r="Z14" s="202" t="s">
        <v>51</v>
      </c>
      <c r="AA14" s="202" t="s">
        <v>186</v>
      </c>
      <c r="AB14" s="202" t="s">
        <v>187</v>
      </c>
      <c r="AC14" s="202" t="s">
        <v>188</v>
      </c>
      <c r="AD14" s="202" t="s">
        <v>189</v>
      </c>
      <c r="AE14" s="145" t="s">
        <v>192</v>
      </c>
      <c r="AF14" s="146" t="s">
        <v>166</v>
      </c>
      <c r="AG14" s="145"/>
      <c r="AI14" s="201" t="s">
        <v>70</v>
      </c>
      <c r="AJ14" s="202" t="s">
        <v>51</v>
      </c>
      <c r="AK14" s="202" t="s">
        <v>186</v>
      </c>
      <c r="AL14" s="204" t="s">
        <v>187</v>
      </c>
      <c r="AM14" s="202" t="s">
        <v>193</v>
      </c>
      <c r="AN14" s="202" t="s">
        <v>194</v>
      </c>
      <c r="AO14" s="203" t="s">
        <v>166</v>
      </c>
      <c r="AQ14" s="164" t="s">
        <v>166</v>
      </c>
      <c r="AT14" s="171">
        <v>0.05</v>
      </c>
      <c r="AU14" s="172">
        <v>0.25</v>
      </c>
      <c r="AV14" s="172">
        <v>0.5</v>
      </c>
      <c r="AW14" s="172">
        <v>0.75</v>
      </c>
      <c r="AX14" s="172">
        <v>0.95</v>
      </c>
      <c r="AY14" s="173" t="s">
        <v>195</v>
      </c>
    </row>
    <row r="15" spans="1:51">
      <c r="A15" s="6"/>
      <c r="C15">
        <v>2022</v>
      </c>
      <c r="D15" s="127">
        <v>54.7229565858689</v>
      </c>
      <c r="E15" s="128">
        <v>7.7115747252747289</v>
      </c>
      <c r="F15" s="128">
        <v>0</v>
      </c>
      <c r="G15" s="128">
        <v>16340.21651032967</v>
      </c>
      <c r="H15" s="128">
        <v>2427.1487151648353</v>
      </c>
      <c r="I15" s="128">
        <v>5438.5153897802174</v>
      </c>
      <c r="J15" s="128">
        <v>327.79451648351653</v>
      </c>
      <c r="K15" s="128">
        <v>1.2872763736263737</v>
      </c>
      <c r="L15" s="128">
        <v>3207.7648146153842</v>
      </c>
      <c r="M15" s="128">
        <v>658.72277945054884</v>
      </c>
      <c r="N15" s="128">
        <v>170.73714000000021</v>
      </c>
      <c r="O15" s="129">
        <v>28634.621673508947</v>
      </c>
      <c r="P15" s="130"/>
      <c r="Q15" s="109">
        <v>0.87279891989996072</v>
      </c>
      <c r="R15" s="105">
        <v>0.85347914022539473</v>
      </c>
      <c r="T15" s="99">
        <v>31.234564261340694</v>
      </c>
      <c r="U15" s="117">
        <v>16</v>
      </c>
      <c r="V15" s="117">
        <v>0</v>
      </c>
      <c r="W15" s="117">
        <v>5153.2999999999993</v>
      </c>
      <c r="X15" s="117">
        <v>1002</v>
      </c>
      <c r="Y15" s="117">
        <v>1019</v>
      </c>
      <c r="Z15" s="117">
        <v>485</v>
      </c>
      <c r="AA15" s="117">
        <v>155</v>
      </c>
      <c r="AB15" s="117">
        <v>1223</v>
      </c>
      <c r="AC15" s="117">
        <v>221</v>
      </c>
      <c r="AD15" s="117">
        <v>40</v>
      </c>
      <c r="AE15" s="117">
        <v>0</v>
      </c>
      <c r="AF15" s="100">
        <v>9345.5345642613393</v>
      </c>
      <c r="AG15" s="2"/>
      <c r="AI15" s="151">
        <v>567.21476877186797</v>
      </c>
      <c r="AJ15" s="152">
        <v>283.0794109009671</v>
      </c>
      <c r="AK15" s="152">
        <v>0.97633476557692311</v>
      </c>
      <c r="AL15" s="152">
        <v>1286.6213865965162</v>
      </c>
      <c r="AM15" s="152">
        <v>383.13116460148422</v>
      </c>
      <c r="AN15" s="152">
        <v>203.86014516000029</v>
      </c>
      <c r="AO15" s="153">
        <v>2724.8832107964126</v>
      </c>
      <c r="AP15" s="10"/>
      <c r="AQ15" s="167">
        <v>91.682745912819641</v>
      </c>
      <c r="AR15" s="38"/>
      <c r="AT15" s="168">
        <v>94.9</v>
      </c>
      <c r="AU15" s="169">
        <v>122.55</v>
      </c>
      <c r="AV15" s="169">
        <v>138.66</v>
      </c>
      <c r="AW15" s="169">
        <v>158.71</v>
      </c>
      <c r="AX15" s="169">
        <v>182.73500000000001</v>
      </c>
      <c r="AY15" s="170">
        <v>140.39791208791212</v>
      </c>
    </row>
    <row r="16" spans="1:51">
      <c r="A16" s="6"/>
      <c r="C16">
        <v>2023</v>
      </c>
      <c r="D16" s="132">
        <v>108.68844302534499</v>
      </c>
      <c r="E16" s="133">
        <v>53.756540989010972</v>
      </c>
      <c r="F16" s="133">
        <v>0</v>
      </c>
      <c r="G16" s="133">
        <v>24090.612117362642</v>
      </c>
      <c r="H16" s="133">
        <v>3798.521674835165</v>
      </c>
      <c r="I16" s="133">
        <v>8350.4782801098881</v>
      </c>
      <c r="J16" s="133">
        <v>193.50513648351645</v>
      </c>
      <c r="K16" s="133">
        <v>0.46611417582417569</v>
      </c>
      <c r="L16" s="133">
        <v>3813.534321208791</v>
      </c>
      <c r="M16" s="133">
        <v>964.17926373626381</v>
      </c>
      <c r="N16" s="133">
        <v>258.03949384615407</v>
      </c>
      <c r="O16" s="134">
        <v>41631.781385772607</v>
      </c>
      <c r="P16" s="130"/>
      <c r="Q16" s="107">
        <v>0.90082779146259684</v>
      </c>
      <c r="R16" s="110">
        <v>0.88057957958764066</v>
      </c>
      <c r="T16" s="118">
        <v>62.036782548712885</v>
      </c>
      <c r="U16" s="104">
        <v>55.4</v>
      </c>
      <c r="V16" s="104">
        <v>0</v>
      </c>
      <c r="W16" s="104">
        <v>5153.2999999999993</v>
      </c>
      <c r="X16" s="104">
        <v>1254</v>
      </c>
      <c r="Y16" s="104">
        <v>1171</v>
      </c>
      <c r="Z16" s="104">
        <v>485</v>
      </c>
      <c r="AA16" s="104">
        <v>155</v>
      </c>
      <c r="AB16" s="104">
        <v>1223</v>
      </c>
      <c r="AC16" s="104">
        <v>221</v>
      </c>
      <c r="AD16" s="104">
        <v>40</v>
      </c>
      <c r="AE16" s="104">
        <v>35</v>
      </c>
      <c r="AF16" s="119">
        <v>9854.7367825487127</v>
      </c>
      <c r="AG16" s="2"/>
      <c r="AI16" s="154">
        <v>836.16878279395576</v>
      </c>
      <c r="AJ16" s="147">
        <v>167.108713805527</v>
      </c>
      <c r="AK16" s="147">
        <v>0.35352429665384605</v>
      </c>
      <c r="AL16" s="147">
        <v>1519.3299874074175</v>
      </c>
      <c r="AM16" s="147">
        <v>562.19181677215988</v>
      </c>
      <c r="AN16" s="147">
        <v>308.09915565230796</v>
      </c>
      <c r="AO16" s="155">
        <v>3393.2519807280219</v>
      </c>
      <c r="AP16" s="10"/>
      <c r="AQ16" s="165">
        <v>77.801744935287047</v>
      </c>
      <c r="AR16" s="38"/>
      <c r="AT16" s="112">
        <v>58.68</v>
      </c>
      <c r="AU16" s="113">
        <v>79.38</v>
      </c>
      <c r="AV16" s="113">
        <v>94.05</v>
      </c>
      <c r="AW16" s="113">
        <v>110.395</v>
      </c>
      <c r="AX16" s="113">
        <v>136.97500000000002</v>
      </c>
      <c r="AY16" s="131">
        <v>95.924065934065936</v>
      </c>
    </row>
    <row r="17" spans="1:51">
      <c r="A17" s="6"/>
      <c r="C17">
        <v>2024</v>
      </c>
      <c r="D17" s="132">
        <v>173.22481004148099</v>
      </c>
      <c r="E17" s="133">
        <v>94.099971318681327</v>
      </c>
      <c r="F17" s="133">
        <v>0</v>
      </c>
      <c r="G17" s="133">
        <v>24052.472852967028</v>
      </c>
      <c r="H17" s="133">
        <v>4364.8916070329678</v>
      </c>
      <c r="I17" s="133">
        <v>9447.1163957142871</v>
      </c>
      <c r="J17" s="133">
        <v>150.85674076923075</v>
      </c>
      <c r="K17" s="133">
        <v>1.1531759340659342</v>
      </c>
      <c r="L17" s="133">
        <v>2763.561974065934</v>
      </c>
      <c r="M17" s="133">
        <v>966.31442999999979</v>
      </c>
      <c r="N17" s="133">
        <v>258.572468901099</v>
      </c>
      <c r="O17" s="134">
        <v>42272.264426744769</v>
      </c>
      <c r="P17" s="130"/>
      <c r="Q17" s="107">
        <v>0.92897056849024018</v>
      </c>
      <c r="R17" s="110">
        <v>0.90816942566452064</v>
      </c>
      <c r="T17" s="118">
        <v>98.872608471164938</v>
      </c>
      <c r="U17" s="104">
        <v>55.4</v>
      </c>
      <c r="V17" s="104">
        <v>0</v>
      </c>
      <c r="W17" s="104">
        <v>5153.2999999999993</v>
      </c>
      <c r="X17" s="104">
        <v>1254</v>
      </c>
      <c r="Y17" s="104">
        <v>1171</v>
      </c>
      <c r="Z17" s="104">
        <v>485</v>
      </c>
      <c r="AA17" s="104">
        <v>155</v>
      </c>
      <c r="AB17" s="104">
        <v>843</v>
      </c>
      <c r="AC17" s="104">
        <v>221</v>
      </c>
      <c r="AD17" s="104">
        <v>40</v>
      </c>
      <c r="AE17" s="104">
        <v>135</v>
      </c>
      <c r="AF17" s="119">
        <v>9611.5726084711641</v>
      </c>
      <c r="AG17" s="2"/>
      <c r="AI17" s="154">
        <v>885.3580326309891</v>
      </c>
      <c r="AJ17" s="147">
        <v>130.27807104741845</v>
      </c>
      <c r="AK17" s="147">
        <v>0.87462628719230784</v>
      </c>
      <c r="AL17" s="147">
        <v>1133.55830357689</v>
      </c>
      <c r="AM17" s="147">
        <v>563.40160928763623</v>
      </c>
      <c r="AN17" s="147">
        <v>308.7355278679122</v>
      </c>
      <c r="AO17" s="155">
        <v>3022.2061706980385</v>
      </c>
      <c r="AP17" s="10"/>
      <c r="AQ17" s="165">
        <v>66.982444387641081</v>
      </c>
      <c r="AR17" s="38"/>
      <c r="AT17" s="112">
        <v>40.555</v>
      </c>
      <c r="AU17" s="113">
        <v>57.760000000000005</v>
      </c>
      <c r="AV17" s="113">
        <v>76.2</v>
      </c>
      <c r="AW17" s="113">
        <v>95.155000000000001</v>
      </c>
      <c r="AX17" s="113">
        <v>129.73000000000002</v>
      </c>
      <c r="AY17" s="131">
        <v>78.942857142857164</v>
      </c>
    </row>
    <row r="18" spans="1:51">
      <c r="A18" s="6"/>
      <c r="C18">
        <v>2025</v>
      </c>
      <c r="D18" s="132">
        <v>243.96172303048002</v>
      </c>
      <c r="E18" s="133">
        <v>158.54429197802196</v>
      </c>
      <c r="F18" s="133">
        <v>0</v>
      </c>
      <c r="G18" s="133">
        <v>24208.463103186816</v>
      </c>
      <c r="H18" s="133">
        <v>4557.5148558241763</v>
      </c>
      <c r="I18" s="133">
        <v>9330.9955056043982</v>
      </c>
      <c r="J18" s="133">
        <v>204.19740912087906</v>
      </c>
      <c r="K18" s="133">
        <v>1.5571659340659334</v>
      </c>
      <c r="L18" s="133">
        <v>2839.5023924175825</v>
      </c>
      <c r="M18" s="133">
        <v>963.81988000000035</v>
      </c>
      <c r="N18" s="133">
        <v>257.91339560439536</v>
      </c>
      <c r="O18" s="134">
        <v>42766.469722700815</v>
      </c>
      <c r="P18" s="130"/>
      <c r="Q18" s="107">
        <v>0.92669933118121017</v>
      </c>
      <c r="R18" s="110">
        <v>0.90625653991392063</v>
      </c>
      <c r="T18" s="118">
        <v>139.2475588073516</v>
      </c>
      <c r="U18" s="104">
        <v>133.4</v>
      </c>
      <c r="V18" s="104">
        <v>0</v>
      </c>
      <c r="W18" s="104">
        <v>5153.2999999999993</v>
      </c>
      <c r="X18" s="104">
        <v>1314</v>
      </c>
      <c r="Y18" s="104">
        <v>1171</v>
      </c>
      <c r="Z18" s="104">
        <v>485</v>
      </c>
      <c r="AA18" s="104">
        <v>155</v>
      </c>
      <c r="AB18" s="104">
        <v>843</v>
      </c>
      <c r="AC18" s="104">
        <v>221</v>
      </c>
      <c r="AD18" s="104">
        <v>40</v>
      </c>
      <c r="AE18" s="104">
        <v>135</v>
      </c>
      <c r="AF18" s="119">
        <v>9789.947558807351</v>
      </c>
      <c r="AG18" s="2"/>
      <c r="AI18" s="154">
        <v>868.08166289241774</v>
      </c>
      <c r="AJ18" s="147">
        <v>176.34243214788168</v>
      </c>
      <c r="AK18" s="147">
        <v>1.1810325026923074</v>
      </c>
      <c r="AL18" s="147">
        <v>1167.0126934856869</v>
      </c>
      <c r="AM18" s="147">
        <v>561.97380055309111</v>
      </c>
      <c r="AN18" s="147">
        <v>307.94859435164813</v>
      </c>
      <c r="AO18" s="155">
        <v>3082.540215933418</v>
      </c>
      <c r="AP18" s="10"/>
      <c r="AQ18" s="165">
        <v>67.61358344173442</v>
      </c>
      <c r="AR18" s="38"/>
      <c r="AT18" s="112">
        <v>42.774999999999999</v>
      </c>
      <c r="AU18" s="113">
        <v>61.105000000000004</v>
      </c>
      <c r="AV18" s="113">
        <v>77.11</v>
      </c>
      <c r="AW18" s="113">
        <v>96.004999999999995</v>
      </c>
      <c r="AX18" s="113">
        <v>127.63</v>
      </c>
      <c r="AY18" s="131">
        <v>80.149999999999991</v>
      </c>
    </row>
    <row r="19" spans="1:51">
      <c r="A19" s="6"/>
      <c r="C19">
        <v>2026</v>
      </c>
      <c r="D19" s="132">
        <v>321.72573166303999</v>
      </c>
      <c r="E19" s="133">
        <v>229.38337835164828</v>
      </c>
      <c r="F19" s="133">
        <v>0</v>
      </c>
      <c r="G19" s="133">
        <v>24130.550758681311</v>
      </c>
      <c r="H19" s="133">
        <v>4988.9099918681304</v>
      </c>
      <c r="I19" s="133">
        <v>9687.2994135164827</v>
      </c>
      <c r="J19" s="133">
        <v>223.23659472527478</v>
      </c>
      <c r="K19" s="133">
        <v>1.627065054945054</v>
      </c>
      <c r="L19" s="133">
        <v>2738.5075163736265</v>
      </c>
      <c r="M19" s="133">
        <v>964.23824000000025</v>
      </c>
      <c r="N19" s="133">
        <v>258.0329379120875</v>
      </c>
      <c r="O19" s="134">
        <v>43543.511628146553</v>
      </c>
      <c r="P19" s="130"/>
      <c r="Q19" s="107">
        <v>0.92997910400007111</v>
      </c>
      <c r="R19" s="110">
        <v>0.90980035212375843</v>
      </c>
      <c r="T19" s="118">
        <v>183.6334084834703</v>
      </c>
      <c r="U19" s="104">
        <v>133.4</v>
      </c>
      <c r="V19" s="104">
        <v>0</v>
      </c>
      <c r="W19" s="104">
        <v>5153.2999999999993</v>
      </c>
      <c r="X19" s="104">
        <v>1544</v>
      </c>
      <c r="Y19" s="104">
        <v>1251</v>
      </c>
      <c r="Z19" s="104">
        <v>485</v>
      </c>
      <c r="AA19" s="104">
        <v>155</v>
      </c>
      <c r="AB19" s="104">
        <v>843</v>
      </c>
      <c r="AC19" s="104">
        <v>221</v>
      </c>
      <c r="AD19" s="104">
        <v>40</v>
      </c>
      <c r="AE19" s="104">
        <v>135</v>
      </c>
      <c r="AF19" s="119">
        <v>10144.33340848347</v>
      </c>
      <c r="AG19" s="2"/>
      <c r="AI19" s="154">
        <v>885.7038565936266</v>
      </c>
      <c r="AJ19" s="147">
        <v>192.78444436561057</v>
      </c>
      <c r="AK19" s="147">
        <v>1.2340474909230763</v>
      </c>
      <c r="AL19" s="147">
        <v>1132.3266063645603</v>
      </c>
      <c r="AM19" s="147">
        <v>562.26558904890931</v>
      </c>
      <c r="AN19" s="147">
        <v>308.09132786703248</v>
      </c>
      <c r="AO19" s="155">
        <v>3082.4058717306625</v>
      </c>
      <c r="AP19" s="10"/>
      <c r="AQ19" s="165">
        <v>65.975864896971743</v>
      </c>
      <c r="AR19" s="38"/>
      <c r="AT19" s="112">
        <v>44.33</v>
      </c>
      <c r="AU19" s="113">
        <v>65.490000000000009</v>
      </c>
      <c r="AV19" s="113">
        <v>79.900000000000006</v>
      </c>
      <c r="AW19" s="113">
        <v>98.65</v>
      </c>
      <c r="AX19" s="113">
        <v>134.25</v>
      </c>
      <c r="AY19" s="131">
        <v>84.013846153846131</v>
      </c>
    </row>
    <row r="20" spans="1:51">
      <c r="A20" s="6"/>
      <c r="C20">
        <v>2027</v>
      </c>
      <c r="D20" s="132">
        <v>405.98522580538497</v>
      </c>
      <c r="E20" s="133">
        <v>281.01653373626363</v>
      </c>
      <c r="F20" s="133">
        <v>0</v>
      </c>
      <c r="G20" s="133">
        <v>24092.577455054943</v>
      </c>
      <c r="H20" s="133">
        <v>5925.0184185714297</v>
      </c>
      <c r="I20" s="133">
        <v>9922.856957362641</v>
      </c>
      <c r="J20" s="133">
        <v>0</v>
      </c>
      <c r="K20" s="133">
        <v>5.1635379120879143</v>
      </c>
      <c r="L20" s="133">
        <v>2443.0335165934071</v>
      </c>
      <c r="M20" s="133">
        <v>964.21644000000015</v>
      </c>
      <c r="N20" s="133">
        <v>257.99644000000023</v>
      </c>
      <c r="O20" s="134">
        <v>44297.864525036159</v>
      </c>
      <c r="P20" s="130"/>
      <c r="Q20" s="107">
        <v>0.94316517659025101</v>
      </c>
      <c r="R20" s="110">
        <v>0.92296663662924705</v>
      </c>
      <c r="T20" s="118">
        <v>231.72672705786812</v>
      </c>
      <c r="U20" s="104">
        <v>168.4</v>
      </c>
      <c r="V20" s="104">
        <v>0</v>
      </c>
      <c r="W20" s="104">
        <v>5153.2999999999993</v>
      </c>
      <c r="X20" s="104">
        <v>1710</v>
      </c>
      <c r="Y20" s="104">
        <v>1251</v>
      </c>
      <c r="Z20" s="104">
        <v>0</v>
      </c>
      <c r="AA20" s="104">
        <v>155</v>
      </c>
      <c r="AB20" s="104">
        <v>843</v>
      </c>
      <c r="AC20" s="104">
        <v>221</v>
      </c>
      <c r="AD20" s="104">
        <v>40</v>
      </c>
      <c r="AE20" s="104">
        <v>135</v>
      </c>
      <c r="AF20" s="119">
        <v>9908.4267270578675</v>
      </c>
      <c r="AG20" s="2"/>
      <c r="AI20" s="154">
        <v>896.90720488175862</v>
      </c>
      <c r="AJ20" s="147">
        <v>0</v>
      </c>
      <c r="AK20" s="147">
        <v>3.9162853294230788</v>
      </c>
      <c r="AL20" s="147">
        <v>1024.3651679759339</v>
      </c>
      <c r="AM20" s="147">
        <v>562.23409869490911</v>
      </c>
      <c r="AN20" s="147">
        <v>308.04774936000024</v>
      </c>
      <c r="AO20" s="155">
        <v>2795.4705062420248</v>
      </c>
      <c r="AP20" s="10"/>
      <c r="AQ20" s="165">
        <v>58.095724511871602</v>
      </c>
      <c r="AR20" s="38"/>
      <c r="AT20" s="112">
        <v>48.25</v>
      </c>
      <c r="AU20" s="113">
        <v>69.064999999999998</v>
      </c>
      <c r="AV20" s="113">
        <v>85.1</v>
      </c>
      <c r="AW20" s="113">
        <v>104.85</v>
      </c>
      <c r="AX20" s="113">
        <v>154.54500000000002</v>
      </c>
      <c r="AY20" s="131">
        <v>91.310659340659342</v>
      </c>
    </row>
    <row r="21" spans="1:51">
      <c r="A21" s="6"/>
      <c r="C21">
        <v>2028</v>
      </c>
      <c r="D21" s="132">
        <v>495.48531503365297</v>
      </c>
      <c r="E21" s="133">
        <v>335.02039604395605</v>
      </c>
      <c r="F21" s="133">
        <v>283.97570593406596</v>
      </c>
      <c r="G21" s="133">
        <v>24065.008571428574</v>
      </c>
      <c r="H21" s="133">
        <v>6341.4144687912094</v>
      </c>
      <c r="I21" s="133">
        <v>10279.253462417581</v>
      </c>
      <c r="J21" s="133">
        <v>0</v>
      </c>
      <c r="K21" s="133">
        <v>5.561732197802197</v>
      </c>
      <c r="L21" s="133">
        <v>2182.0551767032962</v>
      </c>
      <c r="M21" s="133">
        <v>967.03573999999946</v>
      </c>
      <c r="N21" s="133">
        <v>258.81430999999975</v>
      </c>
      <c r="O21" s="134">
        <v>45213.62487855013</v>
      </c>
      <c r="P21" s="130"/>
      <c r="Q21" s="107">
        <v>0.95026761600404419</v>
      </c>
      <c r="R21" s="110">
        <v>0.93022783160220146</v>
      </c>
      <c r="T21" s="118">
        <v>282.81125287308959</v>
      </c>
      <c r="U21" s="104">
        <v>204.4</v>
      </c>
      <c r="V21" s="104">
        <v>200</v>
      </c>
      <c r="W21" s="104">
        <v>5153.2999999999993</v>
      </c>
      <c r="X21" s="104">
        <v>1810</v>
      </c>
      <c r="Y21" s="104">
        <v>1363</v>
      </c>
      <c r="Z21" s="104">
        <v>0</v>
      </c>
      <c r="AA21" s="104">
        <v>155</v>
      </c>
      <c r="AB21" s="104">
        <v>843</v>
      </c>
      <c r="AC21" s="104">
        <v>221</v>
      </c>
      <c r="AD21" s="104">
        <v>40</v>
      </c>
      <c r="AE21" s="104">
        <v>135</v>
      </c>
      <c r="AF21" s="119">
        <v>10407.51125287309</v>
      </c>
      <c r="AG21" s="2"/>
      <c r="AI21" s="154">
        <v>914.88467839318685</v>
      </c>
      <c r="AJ21" s="147">
        <v>0</v>
      </c>
      <c r="AK21" s="147">
        <v>4.2182957854230763</v>
      </c>
      <c r="AL21" s="147">
        <v>912.69249651493374</v>
      </c>
      <c r="AM21" s="147">
        <v>563.87772457472681</v>
      </c>
      <c r="AN21" s="147">
        <v>309.02428613999967</v>
      </c>
      <c r="AO21" s="155">
        <v>2704.6974814082701</v>
      </c>
      <c r="AP21" s="10"/>
      <c r="AQ21" s="165">
        <v>54.547975789584633</v>
      </c>
      <c r="AR21" s="38"/>
      <c r="AT21" s="112">
        <v>45.375</v>
      </c>
      <c r="AU21" s="113">
        <v>65.180000000000007</v>
      </c>
      <c r="AV21" s="113">
        <v>80.02</v>
      </c>
      <c r="AW21" s="113">
        <v>100.36500000000001</v>
      </c>
      <c r="AX21" s="113">
        <v>149.31</v>
      </c>
      <c r="AY21" s="131">
        <v>87.063186813186832</v>
      </c>
    </row>
    <row r="22" spans="1:51">
      <c r="A22" s="6"/>
      <c r="C22">
        <v>2029</v>
      </c>
      <c r="D22" s="132">
        <v>587.30583293534607</v>
      </c>
      <c r="E22" s="133">
        <v>404.52913076923079</v>
      </c>
      <c r="F22" s="133">
        <v>365.64320186813183</v>
      </c>
      <c r="G22" s="133">
        <v>23990.10487956044</v>
      </c>
      <c r="H22" s="133">
        <v>6661.5010519780208</v>
      </c>
      <c r="I22" s="133">
        <v>10749.788201868134</v>
      </c>
      <c r="J22" s="133">
        <v>0</v>
      </c>
      <c r="K22" s="133">
        <v>5.7129896703296703</v>
      </c>
      <c r="L22" s="133">
        <v>1958.3403391208785</v>
      </c>
      <c r="M22" s="133">
        <v>964.06213999999909</v>
      </c>
      <c r="N22" s="133">
        <v>257.93310000000019</v>
      </c>
      <c r="O22" s="134">
        <v>45944.92086777051</v>
      </c>
      <c r="P22" s="130"/>
      <c r="Q22" s="107">
        <v>0.95608397033016035</v>
      </c>
      <c r="R22" s="110">
        <v>0.93626900616026043</v>
      </c>
      <c r="T22" s="118">
        <v>335.22022427816557</v>
      </c>
      <c r="U22" s="104">
        <v>260.39999999999998</v>
      </c>
      <c r="V22" s="104">
        <v>200</v>
      </c>
      <c r="W22" s="104">
        <v>5153.2999999999993</v>
      </c>
      <c r="X22" s="104">
        <v>1910</v>
      </c>
      <c r="Y22" s="104">
        <v>1363</v>
      </c>
      <c r="Z22" s="104">
        <v>0</v>
      </c>
      <c r="AA22" s="104">
        <v>155</v>
      </c>
      <c r="AB22" s="104">
        <v>843</v>
      </c>
      <c r="AC22" s="104">
        <v>221</v>
      </c>
      <c r="AD22" s="104">
        <v>40</v>
      </c>
      <c r="AE22" s="104">
        <v>135</v>
      </c>
      <c r="AF22" s="119">
        <v>10615.920224278165</v>
      </c>
      <c r="AG22" s="2"/>
      <c r="AI22" s="154">
        <v>941.12664609439582</v>
      </c>
      <c r="AJ22" s="147">
        <v>0</v>
      </c>
      <c r="AK22" s="147">
        <v>4.3330170154615377</v>
      </c>
      <c r="AL22" s="147">
        <v>818.99176139909332</v>
      </c>
      <c r="AM22" s="147">
        <v>562.10483701563578</v>
      </c>
      <c r="AN22" s="147">
        <v>307.97212140000028</v>
      </c>
      <c r="AO22" s="155">
        <v>2634.5283829245868</v>
      </c>
      <c r="AP22" s="10"/>
      <c r="AQ22" s="165">
        <v>51.556677246235047</v>
      </c>
      <c r="AR22" s="38"/>
      <c r="AT22" s="112">
        <v>43.26</v>
      </c>
      <c r="AU22" s="113">
        <v>65.09</v>
      </c>
      <c r="AV22" s="113">
        <v>79.36</v>
      </c>
      <c r="AW22" s="113">
        <v>97.06</v>
      </c>
      <c r="AX22" s="113">
        <v>147.26999999999998</v>
      </c>
      <c r="AY22" s="131">
        <v>84.941868131868134</v>
      </c>
    </row>
    <row r="23" spans="1:51">
      <c r="A23" s="6"/>
      <c r="C23">
        <v>2030</v>
      </c>
      <c r="D23" s="132">
        <v>683.06228426687301</v>
      </c>
      <c r="E23" s="133">
        <v>443.09716637362658</v>
      </c>
      <c r="F23" s="133">
        <v>668.60059032967047</v>
      </c>
      <c r="G23" s="133">
        <v>23906.318262967026</v>
      </c>
      <c r="H23" s="133">
        <v>7173.3093921978034</v>
      </c>
      <c r="I23" s="133">
        <v>10728.422393846155</v>
      </c>
      <c r="J23" s="133">
        <v>0</v>
      </c>
      <c r="K23" s="133">
        <v>5.4431115384615385</v>
      </c>
      <c r="L23" s="133">
        <v>1992.968348021979</v>
      </c>
      <c r="M23" s="133">
        <v>963.57680999999934</v>
      </c>
      <c r="N23" s="133">
        <v>257.86599999999999</v>
      </c>
      <c r="O23" s="134">
        <v>46822.664359541595</v>
      </c>
      <c r="P23" s="130"/>
      <c r="Q23" s="107">
        <v>0.95617636125406535</v>
      </c>
      <c r="R23" s="110">
        <v>0.93674028784829622</v>
      </c>
      <c r="T23" s="118">
        <v>389.87573302903706</v>
      </c>
      <c r="U23" s="104">
        <v>310.39999999999998</v>
      </c>
      <c r="V23" s="104">
        <v>550</v>
      </c>
      <c r="W23" s="104">
        <v>5153.2999999999993</v>
      </c>
      <c r="X23" s="104">
        <v>2094</v>
      </c>
      <c r="Y23" s="104">
        <v>1363</v>
      </c>
      <c r="Z23" s="104">
        <v>0</v>
      </c>
      <c r="AA23" s="104">
        <v>155</v>
      </c>
      <c r="AB23" s="104">
        <v>843</v>
      </c>
      <c r="AC23" s="104">
        <v>221</v>
      </c>
      <c r="AD23" s="104">
        <v>40</v>
      </c>
      <c r="AE23" s="104">
        <v>135</v>
      </c>
      <c r="AF23" s="119">
        <v>11254.575733029036</v>
      </c>
      <c r="AG23" s="2"/>
      <c r="AI23" s="154">
        <v>940.65586529142854</v>
      </c>
      <c r="AJ23" s="147">
        <v>0</v>
      </c>
      <c r="AK23" s="147">
        <v>4.128327946346154</v>
      </c>
      <c r="AL23" s="147">
        <v>835.56641728573106</v>
      </c>
      <c r="AM23" s="147">
        <v>561.78011332781762</v>
      </c>
      <c r="AN23" s="147">
        <v>307.89200400000004</v>
      </c>
      <c r="AO23" s="155">
        <v>2650.0227278513239</v>
      </c>
      <c r="AP23" s="10"/>
      <c r="AQ23" s="165">
        <v>50.946112356422461</v>
      </c>
      <c r="AR23" s="38"/>
      <c r="AT23" s="112">
        <v>43.57</v>
      </c>
      <c r="AU23" s="113">
        <v>67.47</v>
      </c>
      <c r="AV23" s="113">
        <v>81.08</v>
      </c>
      <c r="AW23" s="113">
        <v>100.965</v>
      </c>
      <c r="AX23" s="113">
        <v>153.69</v>
      </c>
      <c r="AY23" s="131">
        <v>88.267252747252755</v>
      </c>
    </row>
    <row r="24" spans="1:51">
      <c r="A24" s="6"/>
      <c r="C24">
        <v>2031</v>
      </c>
      <c r="D24" s="132">
        <v>786.93303169621004</v>
      </c>
      <c r="E24" s="133">
        <v>508.37308549450557</v>
      </c>
      <c r="F24" s="133">
        <v>1101.5850453846153</v>
      </c>
      <c r="G24" s="133">
        <v>23910.205809670329</v>
      </c>
      <c r="H24" s="133">
        <v>7456.5802414285718</v>
      </c>
      <c r="I24" s="133">
        <v>10732.786334505494</v>
      </c>
      <c r="J24" s="133">
        <v>0</v>
      </c>
      <c r="K24" s="133">
        <v>6.7575710989010984</v>
      </c>
      <c r="L24" s="133">
        <v>2098.9357454945048</v>
      </c>
      <c r="M24" s="133">
        <v>963.81987000000129</v>
      </c>
      <c r="N24" s="133">
        <v>257.91355999999979</v>
      </c>
      <c r="O24" s="134">
        <v>47823.89029477314</v>
      </c>
      <c r="P24" s="130"/>
      <c r="Q24" s="107">
        <v>0.95481553948879316</v>
      </c>
      <c r="R24" s="110">
        <v>0.93581632176567431</v>
      </c>
      <c r="T24" s="118">
        <v>449.16268932432075</v>
      </c>
      <c r="U24" s="104">
        <v>310.39999999999998</v>
      </c>
      <c r="V24" s="104">
        <v>700</v>
      </c>
      <c r="W24" s="104">
        <v>5153.2999999999993</v>
      </c>
      <c r="X24" s="104">
        <v>2094</v>
      </c>
      <c r="Y24" s="104">
        <v>1363</v>
      </c>
      <c r="Z24" s="104">
        <v>0</v>
      </c>
      <c r="AA24" s="104">
        <v>155</v>
      </c>
      <c r="AB24" s="104">
        <v>843</v>
      </c>
      <c r="AC24" s="104">
        <v>221</v>
      </c>
      <c r="AD24" s="104">
        <v>40</v>
      </c>
      <c r="AE24" s="104">
        <v>135</v>
      </c>
      <c r="AF24" s="119">
        <v>11463.86268932432</v>
      </c>
      <c r="AG24" s="2"/>
      <c r="AI24" s="154">
        <v>939.332931088132</v>
      </c>
      <c r="AJ24" s="147">
        <v>0</v>
      </c>
      <c r="AK24" s="147">
        <v>5.1252797999615387</v>
      </c>
      <c r="AL24" s="147">
        <v>883.54580356292274</v>
      </c>
      <c r="AM24" s="147">
        <v>561.97379387309172</v>
      </c>
      <c r="AN24" s="147">
        <v>307.94879063999974</v>
      </c>
      <c r="AO24" s="155">
        <v>2697.9265989641081</v>
      </c>
      <c r="AP24" s="10"/>
      <c r="AQ24" s="165">
        <v>50.854502455158652</v>
      </c>
      <c r="AR24" s="38"/>
      <c r="AT24" s="112">
        <v>48.11</v>
      </c>
      <c r="AU24" s="113">
        <v>72.5</v>
      </c>
      <c r="AV24" s="113">
        <v>88</v>
      </c>
      <c r="AW24" s="113">
        <v>110.12</v>
      </c>
      <c r="AX24" s="113">
        <v>168.94</v>
      </c>
      <c r="AY24" s="131">
        <v>95.043296703296704</v>
      </c>
    </row>
    <row r="25" spans="1:51">
      <c r="A25" s="6"/>
      <c r="C25">
        <v>2032</v>
      </c>
      <c r="D25" s="132">
        <v>893.94746145643705</v>
      </c>
      <c r="E25" s="133">
        <v>507.17346406593407</v>
      </c>
      <c r="F25" s="133">
        <v>1540.6631543956046</v>
      </c>
      <c r="G25" s="133">
        <v>23899.238976923076</v>
      </c>
      <c r="H25" s="133">
        <v>8093.9613192307697</v>
      </c>
      <c r="I25" s="133">
        <v>10745.944288131868</v>
      </c>
      <c r="J25" s="133">
        <v>0</v>
      </c>
      <c r="K25" s="133">
        <v>6.9824803296703326</v>
      </c>
      <c r="L25" s="133">
        <v>2044.482338021978</v>
      </c>
      <c r="M25" s="133">
        <v>966.94015000000036</v>
      </c>
      <c r="N25" s="133">
        <v>258.72637000000003</v>
      </c>
      <c r="O25" s="134">
        <v>48958.060002555336</v>
      </c>
      <c r="P25" s="130"/>
      <c r="Q25" s="107">
        <v>0.95702153886120556</v>
      </c>
      <c r="R25" s="110">
        <v>0.93834712878340965</v>
      </c>
      <c r="T25" s="118">
        <v>510.24398484956458</v>
      </c>
      <c r="U25" s="104">
        <v>310.39999999999998</v>
      </c>
      <c r="V25" s="104">
        <v>900</v>
      </c>
      <c r="W25" s="104">
        <v>5153.2999999999993</v>
      </c>
      <c r="X25" s="104">
        <v>2414</v>
      </c>
      <c r="Y25" s="104">
        <v>1363</v>
      </c>
      <c r="Z25" s="104">
        <v>0</v>
      </c>
      <c r="AA25" s="104">
        <v>155</v>
      </c>
      <c r="AB25" s="104">
        <v>843</v>
      </c>
      <c r="AC25" s="104">
        <v>221</v>
      </c>
      <c r="AD25" s="104">
        <v>40</v>
      </c>
      <c r="AE25" s="104">
        <v>135</v>
      </c>
      <c r="AF25" s="119">
        <v>12044.943984849564</v>
      </c>
      <c r="AG25" s="2"/>
      <c r="AI25" s="154">
        <v>940.06026326538495</v>
      </c>
      <c r="AJ25" s="147">
        <v>0</v>
      </c>
      <c r="AK25" s="147">
        <v>5.295862206038465</v>
      </c>
      <c r="AL25" s="147">
        <v>858.6590017992088</v>
      </c>
      <c r="AM25" s="147">
        <v>563.85054583545468</v>
      </c>
      <c r="AN25" s="147">
        <v>308.91928578000011</v>
      </c>
      <c r="AO25" s="155">
        <v>2676.7849588860872</v>
      </c>
      <c r="AP25" s="10"/>
      <c r="AQ25" s="165">
        <v>49.262533024519449</v>
      </c>
      <c r="AR25" s="38"/>
      <c r="AT25" s="112">
        <v>47.51</v>
      </c>
      <c r="AU25" s="113">
        <v>71.025000000000006</v>
      </c>
      <c r="AV25" s="113">
        <v>86.12</v>
      </c>
      <c r="AW25" s="113">
        <v>107.56</v>
      </c>
      <c r="AX25" s="113">
        <v>166.61500000000001</v>
      </c>
      <c r="AY25" s="131">
        <v>93.682637362637351</v>
      </c>
    </row>
    <row r="26" spans="1:51">
      <c r="A26" s="6"/>
      <c r="C26">
        <v>2033</v>
      </c>
      <c r="D26" s="132">
        <v>995.00379707839591</v>
      </c>
      <c r="E26" s="133">
        <v>502.93794571428566</v>
      </c>
      <c r="F26" s="133">
        <v>1802.2170764835164</v>
      </c>
      <c r="G26" s="133">
        <v>23822.50263450549</v>
      </c>
      <c r="H26" s="133">
        <v>8629.6927784615382</v>
      </c>
      <c r="I26" s="133">
        <v>10741.91864901099</v>
      </c>
      <c r="J26" s="133">
        <v>0</v>
      </c>
      <c r="K26" s="133">
        <v>7.473358571428574</v>
      </c>
      <c r="L26" s="133">
        <v>2238.3018181318685</v>
      </c>
      <c r="M26" s="133">
        <v>964.29181000000028</v>
      </c>
      <c r="N26" s="133">
        <v>258.041</v>
      </c>
      <c r="O26" s="134">
        <v>49962.380867957516</v>
      </c>
      <c r="P26" s="130"/>
      <c r="Q26" s="107">
        <v>0.95392341070257436</v>
      </c>
      <c r="R26" s="110">
        <v>0.93575031992196311</v>
      </c>
      <c r="T26" s="116">
        <v>567.92454171141321</v>
      </c>
      <c r="U26" s="108">
        <v>310.39999999999998</v>
      </c>
      <c r="V26" s="108">
        <v>1150</v>
      </c>
      <c r="W26" s="108">
        <v>5153.2999999999993</v>
      </c>
      <c r="X26" s="108">
        <v>2414</v>
      </c>
      <c r="Y26" s="108">
        <v>1363</v>
      </c>
      <c r="Z26" s="108">
        <v>0</v>
      </c>
      <c r="AA26" s="108">
        <v>155</v>
      </c>
      <c r="AB26" s="108">
        <v>843</v>
      </c>
      <c r="AC26" s="108">
        <v>221</v>
      </c>
      <c r="AD26" s="104">
        <v>40</v>
      </c>
      <c r="AE26" s="104">
        <v>285</v>
      </c>
      <c r="AF26" s="119">
        <v>12502.624541711411</v>
      </c>
      <c r="AG26" s="2"/>
      <c r="AI26" s="154">
        <v>940.42227200483546</v>
      </c>
      <c r="AJ26" s="147">
        <v>0</v>
      </c>
      <c r="AK26" s="147">
        <v>5.6681688085000026</v>
      </c>
      <c r="AL26" s="147">
        <v>943.26450645254386</v>
      </c>
      <c r="AM26" s="147">
        <v>562.26331518109123</v>
      </c>
      <c r="AN26" s="147">
        <v>308.100954</v>
      </c>
      <c r="AO26" s="155">
        <v>2759.7192164469702</v>
      </c>
      <c r="AP26" s="10"/>
      <c r="AQ26" s="165">
        <v>49.892932826767613</v>
      </c>
      <c r="AR26" s="38"/>
      <c r="AT26" s="159">
        <v>52.040000000000006</v>
      </c>
      <c r="AU26" s="160">
        <v>76.765000000000001</v>
      </c>
      <c r="AV26" s="160">
        <v>93.65</v>
      </c>
      <c r="AW26" s="160">
        <v>117.485</v>
      </c>
      <c r="AX26" s="160">
        <v>179.74</v>
      </c>
      <c r="AY26" s="131">
        <v>101.12758241758239</v>
      </c>
    </row>
    <row r="27" spans="1:51">
      <c r="A27" s="6"/>
      <c r="C27">
        <v>2034</v>
      </c>
      <c r="D27" s="132">
        <v>1102.2438260526301</v>
      </c>
      <c r="E27" s="133">
        <v>539.80244670329682</v>
      </c>
      <c r="F27" s="133">
        <v>2337.4363101098902</v>
      </c>
      <c r="G27" s="133">
        <v>23833.745020989012</v>
      </c>
      <c r="H27" s="133">
        <v>9075.8930940659338</v>
      </c>
      <c r="I27" s="133">
        <v>10732.926915054943</v>
      </c>
      <c r="J27" s="133">
        <v>0</v>
      </c>
      <c r="K27" s="133">
        <v>9.021891648351648</v>
      </c>
      <c r="L27" s="133">
        <v>2246.6620499999999</v>
      </c>
      <c r="M27" s="133">
        <v>964.20570000000021</v>
      </c>
      <c r="N27" s="133">
        <v>258.04007000000018</v>
      </c>
      <c r="O27" s="134">
        <v>51099.977324624058</v>
      </c>
      <c r="P27" s="130"/>
      <c r="Q27" s="107">
        <v>0.95477573114611247</v>
      </c>
      <c r="R27" s="110">
        <v>0.9369884330634185</v>
      </c>
      <c r="T27" s="116">
        <v>629.13460391131844</v>
      </c>
      <c r="U27" s="108">
        <v>360.4</v>
      </c>
      <c r="V27" s="108">
        <v>1350</v>
      </c>
      <c r="W27" s="108">
        <v>5153.2999999999993</v>
      </c>
      <c r="X27" s="108">
        <v>2644</v>
      </c>
      <c r="Y27" s="108">
        <v>1363</v>
      </c>
      <c r="Z27" s="108">
        <v>0</v>
      </c>
      <c r="AA27" s="108">
        <v>155</v>
      </c>
      <c r="AB27" s="108">
        <v>843</v>
      </c>
      <c r="AC27" s="108">
        <v>221</v>
      </c>
      <c r="AD27" s="104">
        <v>40</v>
      </c>
      <c r="AE27" s="104">
        <v>285</v>
      </c>
      <c r="AF27" s="119">
        <v>13043.834603911317</v>
      </c>
      <c r="AG27" s="2"/>
      <c r="AI27" s="154">
        <v>939.73388966351638</v>
      </c>
      <c r="AJ27" s="147">
        <v>0</v>
      </c>
      <c r="AK27" s="147">
        <v>6.8426537206923079</v>
      </c>
      <c r="AL27" s="147">
        <v>947.77700274750009</v>
      </c>
      <c r="AM27" s="147">
        <v>562.20484985018186</v>
      </c>
      <c r="AN27" s="147">
        <v>308.09984358000025</v>
      </c>
      <c r="AO27" s="155">
        <v>2764.6582395618907</v>
      </c>
      <c r="AP27" s="10"/>
      <c r="AQ27" s="165">
        <v>48.88661159064268</v>
      </c>
      <c r="AR27" s="38"/>
      <c r="AT27" s="159">
        <v>54.85</v>
      </c>
      <c r="AU27" s="160">
        <v>77.64</v>
      </c>
      <c r="AV27" s="160">
        <v>96.15</v>
      </c>
      <c r="AW27" s="160">
        <v>119.61</v>
      </c>
      <c r="AX27" s="160">
        <v>184.43</v>
      </c>
      <c r="AY27" s="131">
        <v>102.7027472527472</v>
      </c>
    </row>
    <row r="28" spans="1:51" ht="15.75" thickBot="1">
      <c r="A28" s="6"/>
      <c r="C28">
        <v>2035</v>
      </c>
      <c r="D28" s="135">
        <v>1213.8565721466</v>
      </c>
      <c r="E28" s="136">
        <v>620.5782857142857</v>
      </c>
      <c r="F28" s="136">
        <v>2883.0217868131867</v>
      </c>
      <c r="G28" s="136">
        <v>23766.420368791212</v>
      </c>
      <c r="H28" s="136">
        <v>9525.8994837362643</v>
      </c>
      <c r="I28" s="136">
        <v>10695.668533296704</v>
      </c>
      <c r="J28" s="136">
        <v>0</v>
      </c>
      <c r="K28" s="136">
        <v>4.300161648351648</v>
      </c>
      <c r="L28" s="136">
        <v>2336.1757897802199</v>
      </c>
      <c r="M28" s="136">
        <v>964.04223197802105</v>
      </c>
      <c r="N28" s="136">
        <v>257.91253000000012</v>
      </c>
      <c r="O28" s="137">
        <v>52267.87574390485</v>
      </c>
      <c r="P28" s="130"/>
      <c r="Q28" s="115">
        <v>0.95414959890218776</v>
      </c>
      <c r="R28" s="106">
        <v>0.93677726258481153</v>
      </c>
      <c r="T28" s="103">
        <v>692.84050921609582</v>
      </c>
      <c r="U28" s="102">
        <v>410.4</v>
      </c>
      <c r="V28" s="102">
        <v>1800</v>
      </c>
      <c r="W28" s="102">
        <v>5153.2999999999993</v>
      </c>
      <c r="X28" s="102">
        <v>2674.5</v>
      </c>
      <c r="Y28" s="102">
        <v>1363</v>
      </c>
      <c r="Z28" s="102">
        <v>0</v>
      </c>
      <c r="AA28" s="102">
        <v>155</v>
      </c>
      <c r="AB28" s="102">
        <v>1043</v>
      </c>
      <c r="AC28" s="102">
        <v>221</v>
      </c>
      <c r="AD28" s="111">
        <v>40</v>
      </c>
      <c r="AE28" s="111">
        <v>285</v>
      </c>
      <c r="AF28" s="101">
        <v>13838.040509216095</v>
      </c>
      <c r="AG28" s="2"/>
      <c r="AI28" s="156">
        <v>936.85870636131892</v>
      </c>
      <c r="AJ28" s="157">
        <v>0</v>
      </c>
      <c r="AK28" s="157">
        <v>3.2614576021923076</v>
      </c>
      <c r="AL28" s="157">
        <v>984.26921496660384</v>
      </c>
      <c r="AM28" s="157">
        <v>562.09171127495449</v>
      </c>
      <c r="AN28" s="157">
        <v>307.94756082000015</v>
      </c>
      <c r="AO28" s="158">
        <v>2794.4286510250695</v>
      </c>
      <c r="AP28" s="10"/>
      <c r="AQ28" s="166">
        <v>46.812988774146021</v>
      </c>
      <c r="AR28" s="38"/>
      <c r="AT28" s="161">
        <v>55.36</v>
      </c>
      <c r="AU28" s="162">
        <v>75.23</v>
      </c>
      <c r="AV28" s="162">
        <v>91.3</v>
      </c>
      <c r="AW28" s="162">
        <v>111.33500000000001</v>
      </c>
      <c r="AX28" s="162">
        <v>162.715</v>
      </c>
      <c r="AY28" s="163">
        <v>96.587252747252734</v>
      </c>
    </row>
    <row r="29" spans="1:51">
      <c r="A29" s="6"/>
      <c r="D29" s="130"/>
      <c r="E29" s="130"/>
      <c r="F29" s="130"/>
      <c r="G29" s="130"/>
      <c r="H29" s="130"/>
      <c r="I29" s="130"/>
      <c r="J29" s="130"/>
      <c r="K29" s="130"/>
      <c r="L29" s="130"/>
      <c r="M29" s="130"/>
      <c r="N29" s="130"/>
      <c r="O29" s="130"/>
      <c r="P29" s="130"/>
      <c r="Q29" s="130"/>
      <c r="R29" s="39"/>
      <c r="T29" s="130"/>
      <c r="U29" s="3"/>
      <c r="V29" s="3"/>
      <c r="W29" s="3"/>
      <c r="X29" s="3"/>
      <c r="Y29" s="3"/>
      <c r="Z29" s="3"/>
      <c r="AA29" s="3"/>
      <c r="AB29" s="3"/>
      <c r="AC29" s="3"/>
      <c r="AD29" s="2"/>
      <c r="AE29" s="2"/>
      <c r="AF29" s="2"/>
      <c r="AG29" s="2"/>
      <c r="AI29" s="5"/>
      <c r="AJ29" s="5"/>
      <c r="AK29" s="5"/>
      <c r="AL29" s="5"/>
      <c r="AM29" s="5"/>
      <c r="AN29" s="5"/>
      <c r="AO29" s="5"/>
      <c r="AP29" s="10"/>
      <c r="AQ29" s="38"/>
      <c r="AR29" s="38"/>
      <c r="AT29" s="174"/>
      <c r="AU29" s="174"/>
      <c r="AV29" s="174"/>
      <c r="AW29" s="174"/>
      <c r="AX29" s="174"/>
      <c r="AY29" s="175"/>
    </row>
    <row r="30" spans="1:51">
      <c r="A30" s="6" t="s">
        <v>85</v>
      </c>
      <c r="D30" s="130"/>
      <c r="E30" s="130"/>
      <c r="F30" s="130"/>
      <c r="G30" s="130"/>
      <c r="H30" s="130"/>
      <c r="I30" s="130"/>
      <c r="J30" s="130"/>
      <c r="K30" s="130"/>
      <c r="L30" s="130"/>
      <c r="M30" s="130"/>
      <c r="N30" s="130"/>
      <c r="O30" s="130"/>
      <c r="P30" s="130"/>
      <c r="Q30" s="39"/>
      <c r="R30" s="39"/>
      <c r="T30" s="114"/>
      <c r="U30" s="114"/>
      <c r="V30" s="114"/>
      <c r="W30" s="114"/>
      <c r="X30" s="114"/>
      <c r="Y30" s="114"/>
      <c r="Z30" s="114"/>
      <c r="AA30" s="114"/>
      <c r="AB30" s="114"/>
      <c r="AC30" s="114"/>
      <c r="AD30" s="176"/>
      <c r="AE30" s="176"/>
      <c r="AF30" s="176"/>
      <c r="AG30" s="176"/>
      <c r="AI30" s="150"/>
      <c r="AJ30" s="150"/>
      <c r="AK30" s="150"/>
      <c r="AL30" s="150"/>
      <c r="AM30" s="150"/>
      <c r="AN30" s="150"/>
      <c r="AO30" s="150"/>
      <c r="AP30" s="63"/>
      <c r="AQ30" s="38"/>
      <c r="AR30" s="38"/>
      <c r="AS30" s="9"/>
      <c r="AY30" s="9"/>
    </row>
    <row r="31" spans="1:51" ht="15.75" thickBot="1">
      <c r="A31" s="6" t="s">
        <v>88</v>
      </c>
    </row>
    <row r="32" spans="1:51" ht="48">
      <c r="A32" s="6"/>
      <c r="D32" s="123" t="s">
        <v>179</v>
      </c>
      <c r="E32" s="138"/>
      <c r="F32" s="120"/>
      <c r="G32" s="120"/>
      <c r="H32" s="120"/>
      <c r="I32" s="120"/>
      <c r="J32" s="120"/>
      <c r="K32" s="139"/>
      <c r="L32" s="120"/>
      <c r="M32" s="139"/>
      <c r="N32" s="120"/>
      <c r="O32" s="121"/>
      <c r="Q32" s="123" t="s">
        <v>180</v>
      </c>
      <c r="R32" s="121"/>
      <c r="T32" s="143" t="s">
        <v>181</v>
      </c>
      <c r="U32" s="138"/>
      <c r="V32" s="120"/>
      <c r="W32" s="120"/>
      <c r="X32" s="120"/>
      <c r="Y32" s="120"/>
      <c r="Z32" s="120"/>
      <c r="AA32" s="139"/>
      <c r="AB32" s="120"/>
      <c r="AC32" s="139"/>
      <c r="AD32" s="120"/>
      <c r="AE32" s="120"/>
      <c r="AF32" s="121"/>
      <c r="AI32" s="123" t="s">
        <v>182</v>
      </c>
      <c r="AJ32" s="148"/>
      <c r="AK32" s="148"/>
      <c r="AL32" s="148"/>
      <c r="AM32" s="148"/>
      <c r="AN32" s="148"/>
      <c r="AO32" s="149"/>
      <c r="AQ32" s="205" t="s">
        <v>183</v>
      </c>
      <c r="AT32" s="123" t="s">
        <v>184</v>
      </c>
      <c r="AU32" s="120"/>
      <c r="AV32" s="120"/>
      <c r="AW32" s="120"/>
      <c r="AX32" s="120"/>
      <c r="AY32" s="121"/>
    </row>
    <row r="33" spans="1:51" ht="45.75" thickBot="1">
      <c r="A33" s="6"/>
      <c r="C33" t="s">
        <v>49</v>
      </c>
      <c r="D33" s="201" t="s">
        <v>185</v>
      </c>
      <c r="E33" s="202" t="s">
        <v>68</v>
      </c>
      <c r="F33" s="202" t="s">
        <v>69</v>
      </c>
      <c r="G33" s="202" t="s">
        <v>71</v>
      </c>
      <c r="H33" s="202" t="s">
        <v>67</v>
      </c>
      <c r="I33" s="202" t="s">
        <v>70</v>
      </c>
      <c r="J33" s="202" t="s">
        <v>51</v>
      </c>
      <c r="K33" s="202" t="s">
        <v>186</v>
      </c>
      <c r="L33" s="202" t="s">
        <v>187</v>
      </c>
      <c r="M33" s="202" t="s">
        <v>188</v>
      </c>
      <c r="N33" s="202" t="s">
        <v>189</v>
      </c>
      <c r="O33" s="203" t="s">
        <v>166</v>
      </c>
      <c r="P33" s="124"/>
      <c r="Q33" s="125" t="s">
        <v>190</v>
      </c>
      <c r="R33" s="126" t="s">
        <v>191</v>
      </c>
      <c r="T33" s="201" t="s">
        <v>185</v>
      </c>
      <c r="U33" s="202" t="s">
        <v>68</v>
      </c>
      <c r="V33" s="202" t="s">
        <v>69</v>
      </c>
      <c r="W33" s="202" t="s">
        <v>71</v>
      </c>
      <c r="X33" s="202" t="s">
        <v>67</v>
      </c>
      <c r="Y33" s="202" t="s">
        <v>70</v>
      </c>
      <c r="Z33" s="202" t="s">
        <v>51</v>
      </c>
      <c r="AA33" s="202" t="s">
        <v>186</v>
      </c>
      <c r="AB33" s="202" t="s">
        <v>187</v>
      </c>
      <c r="AC33" s="202" t="s">
        <v>188</v>
      </c>
      <c r="AD33" s="202" t="s">
        <v>189</v>
      </c>
      <c r="AE33" s="145" t="s">
        <v>192</v>
      </c>
      <c r="AF33" s="146" t="s">
        <v>166</v>
      </c>
      <c r="AG33" s="145"/>
      <c r="AI33" s="201" t="s">
        <v>70</v>
      </c>
      <c r="AJ33" s="202" t="s">
        <v>51</v>
      </c>
      <c r="AK33" s="202" t="s">
        <v>186</v>
      </c>
      <c r="AL33" s="204" t="s">
        <v>187</v>
      </c>
      <c r="AM33" s="202" t="s">
        <v>193</v>
      </c>
      <c r="AN33" s="202" t="s">
        <v>194</v>
      </c>
      <c r="AO33" s="203" t="s">
        <v>166</v>
      </c>
      <c r="AQ33" s="164" t="s">
        <v>166</v>
      </c>
      <c r="AT33" s="171">
        <v>0.05</v>
      </c>
      <c r="AU33" s="172">
        <v>0.25</v>
      </c>
      <c r="AV33" s="172">
        <v>0.5</v>
      </c>
      <c r="AW33" s="172">
        <v>0.75</v>
      </c>
      <c r="AX33" s="172">
        <v>0.95</v>
      </c>
      <c r="AY33" s="173" t="s">
        <v>195</v>
      </c>
    </row>
    <row r="34" spans="1:51">
      <c r="A34" s="6"/>
      <c r="C34">
        <v>2022</v>
      </c>
      <c r="D34" s="127">
        <v>54.7229565858689</v>
      </c>
      <c r="E34" s="128">
        <v>7.7115747252747289</v>
      </c>
      <c r="F34" s="128">
        <v>0</v>
      </c>
      <c r="G34" s="128">
        <v>16353.152890769228</v>
      </c>
      <c r="H34" s="128">
        <v>2426.9903112087914</v>
      </c>
      <c r="I34" s="128">
        <v>5438.5311864835139</v>
      </c>
      <c r="J34" s="128">
        <v>238.06646516483522</v>
      </c>
      <c r="K34" s="128">
        <v>1.7619764835164831</v>
      </c>
      <c r="L34" s="128">
        <v>3263.7337316483522</v>
      </c>
      <c r="M34" s="128">
        <v>658.72089769230718</v>
      </c>
      <c r="N34" s="128">
        <v>170.73714000000021</v>
      </c>
      <c r="O34" s="129">
        <v>28614.129130761692</v>
      </c>
      <c r="P34" s="130"/>
      <c r="Q34" s="109">
        <v>0.87390305389756306</v>
      </c>
      <c r="R34" s="105">
        <v>0.854537489085616</v>
      </c>
      <c r="T34" s="99">
        <f t="shared" ref="T34:T47" si="0">D34/365/24/0.2*1000</f>
        <v>31.234564261340694</v>
      </c>
      <c r="U34" s="117">
        <v>16</v>
      </c>
      <c r="V34" s="117">
        <v>0</v>
      </c>
      <c r="W34" s="117">
        <v>5153.2999999999993</v>
      </c>
      <c r="X34" s="117">
        <v>1002</v>
      </c>
      <c r="Y34" s="117">
        <v>1019</v>
      </c>
      <c r="Z34" s="117">
        <v>485</v>
      </c>
      <c r="AA34" s="117">
        <v>155</v>
      </c>
      <c r="AB34" s="117">
        <v>1223</v>
      </c>
      <c r="AC34" s="117">
        <v>221</v>
      </c>
      <c r="AD34" s="117">
        <v>40</v>
      </c>
      <c r="AE34" s="117">
        <v>0</v>
      </c>
      <c r="AF34" s="100">
        <v>9345.5345642613393</v>
      </c>
      <c r="AG34" s="2"/>
      <c r="AI34" s="151">
        <v>567.21779143923061</v>
      </c>
      <c r="AJ34" s="152">
        <v>205.59134251876969</v>
      </c>
      <c r="AK34" s="152">
        <v>1.3363710639230766</v>
      </c>
      <c r="AL34" s="152">
        <v>1310.9400781857637</v>
      </c>
      <c r="AM34" s="152">
        <v>383.13023689467104</v>
      </c>
      <c r="AN34" s="152">
        <v>203.86014516000029</v>
      </c>
      <c r="AO34" s="153">
        <v>2672.0759652623578</v>
      </c>
      <c r="AP34" s="10"/>
      <c r="AQ34" s="167">
        <v>89.905348498682983</v>
      </c>
      <c r="AR34" s="38"/>
      <c r="AT34" s="168">
        <v>108.13500000000001</v>
      </c>
      <c r="AU34" s="169">
        <v>139.30000000000001</v>
      </c>
      <c r="AV34" s="169">
        <v>157.72999999999999</v>
      </c>
      <c r="AW34" s="169">
        <v>180.88</v>
      </c>
      <c r="AX34" s="169">
        <v>207.65</v>
      </c>
      <c r="AY34" s="170">
        <v>159.29604395604392</v>
      </c>
    </row>
    <row r="35" spans="1:51">
      <c r="A35" s="6"/>
      <c r="C35">
        <v>2023</v>
      </c>
      <c r="D35" s="132">
        <v>108.68844302534499</v>
      </c>
      <c r="E35" s="133">
        <v>53.756540989010972</v>
      </c>
      <c r="F35" s="133">
        <v>0</v>
      </c>
      <c r="G35" s="133">
        <v>24131.475277472531</v>
      </c>
      <c r="H35" s="133">
        <v>3798.7205183516489</v>
      </c>
      <c r="I35" s="133">
        <v>8351.290772747252</v>
      </c>
      <c r="J35" s="133">
        <v>138.5280374725275</v>
      </c>
      <c r="K35" s="133">
        <v>0.53323406593406597</v>
      </c>
      <c r="L35" s="133">
        <v>3819.3342119780218</v>
      </c>
      <c r="M35" s="133">
        <v>964.17750329670332</v>
      </c>
      <c r="N35" s="133">
        <v>258.0390776923079</v>
      </c>
      <c r="O35" s="134">
        <v>41624.543617091287</v>
      </c>
      <c r="P35" s="130"/>
      <c r="Q35" s="107">
        <v>0.90202555709280352</v>
      </c>
      <c r="R35" s="110">
        <v>0.88173869166959584</v>
      </c>
      <c r="T35" s="118">
        <f t="shared" si="0"/>
        <v>62.036782548712885</v>
      </c>
      <c r="U35" s="104">
        <v>55.4</v>
      </c>
      <c r="V35" s="104">
        <v>0</v>
      </c>
      <c r="W35" s="104">
        <v>5153.2999999999993</v>
      </c>
      <c r="X35" s="104">
        <v>1254</v>
      </c>
      <c r="Y35" s="104">
        <v>1171</v>
      </c>
      <c r="Z35" s="104">
        <v>485</v>
      </c>
      <c r="AA35" s="104">
        <v>155</v>
      </c>
      <c r="AB35" s="104">
        <v>1223</v>
      </c>
      <c r="AC35" s="104">
        <v>221</v>
      </c>
      <c r="AD35" s="104">
        <v>40</v>
      </c>
      <c r="AE35" s="104">
        <v>35</v>
      </c>
      <c r="AF35" s="119">
        <v>9854.7367825487127</v>
      </c>
      <c r="AG35" s="2"/>
      <c r="AI35" s="154">
        <v>836.25719931988988</v>
      </c>
      <c r="AJ35" s="147">
        <v>119.63115082482507</v>
      </c>
      <c r="AK35" s="147">
        <v>0.4044313773076923</v>
      </c>
      <c r="AL35" s="147">
        <v>1522.1266476352416</v>
      </c>
      <c r="AM35" s="147">
        <v>562.19094887545657</v>
      </c>
      <c r="AN35" s="147">
        <v>308.09865876461566</v>
      </c>
      <c r="AO35" s="155">
        <v>3348.7090367973369</v>
      </c>
      <c r="AP35" s="10"/>
      <c r="AQ35" s="165">
        <v>76.749905720116885</v>
      </c>
      <c r="AR35" s="38"/>
      <c r="AT35" s="112">
        <v>68.819999999999993</v>
      </c>
      <c r="AU35" s="113">
        <v>91.484999999999999</v>
      </c>
      <c r="AV35" s="113">
        <v>108.67</v>
      </c>
      <c r="AW35" s="113">
        <v>126.31</v>
      </c>
      <c r="AX35" s="113">
        <v>156.79499999999999</v>
      </c>
      <c r="AY35" s="131">
        <v>110.42934065934061</v>
      </c>
    </row>
    <row r="36" spans="1:51">
      <c r="A36" s="6"/>
      <c r="C36">
        <v>2024</v>
      </c>
      <c r="D36" s="132">
        <v>173.22481004148099</v>
      </c>
      <c r="E36" s="133">
        <v>94.099971318681327</v>
      </c>
      <c r="F36" s="133">
        <v>0</v>
      </c>
      <c r="G36" s="133">
        <v>24058.678391318674</v>
      </c>
      <c r="H36" s="133">
        <v>4583.9169320879118</v>
      </c>
      <c r="I36" s="133">
        <v>9442.4171931868113</v>
      </c>
      <c r="J36" s="133">
        <v>91.597069450549469</v>
      </c>
      <c r="K36" s="133">
        <v>1.3593553846153845</v>
      </c>
      <c r="L36" s="133">
        <v>2604.1490416483521</v>
      </c>
      <c r="M36" s="133">
        <v>966.31442999999979</v>
      </c>
      <c r="N36" s="133">
        <v>258.5726600000001</v>
      </c>
      <c r="O36" s="134">
        <v>42274.329854437077</v>
      </c>
      <c r="P36" s="130"/>
      <c r="Q36" s="107">
        <v>0.93429617347156446</v>
      </c>
      <c r="R36" s="110">
        <v>0.91334173932271079</v>
      </c>
      <c r="T36" s="118">
        <f t="shared" si="0"/>
        <v>98.872608471164938</v>
      </c>
      <c r="U36" s="104">
        <v>55.4</v>
      </c>
      <c r="V36" s="104">
        <v>0</v>
      </c>
      <c r="W36" s="104">
        <v>5153.2999999999993</v>
      </c>
      <c r="X36" s="104">
        <v>1326.5</v>
      </c>
      <c r="Y36" s="104">
        <v>1171</v>
      </c>
      <c r="Z36" s="104">
        <v>485</v>
      </c>
      <c r="AA36" s="104">
        <v>155</v>
      </c>
      <c r="AB36" s="104">
        <v>843</v>
      </c>
      <c r="AC36" s="104">
        <v>221</v>
      </c>
      <c r="AD36" s="104">
        <v>40</v>
      </c>
      <c r="AE36" s="104">
        <v>135</v>
      </c>
      <c r="AF36" s="119">
        <v>9684.0726084711641</v>
      </c>
      <c r="AG36" s="2"/>
      <c r="AI36" s="154">
        <v>884.93462981769198</v>
      </c>
      <c r="AJ36" s="147">
        <v>79.102130012661121</v>
      </c>
      <c r="AK36" s="147">
        <v>1.0310030914615385</v>
      </c>
      <c r="AL36" s="147">
        <v>1066.512555535764</v>
      </c>
      <c r="AM36" s="147">
        <v>563.40160928763623</v>
      </c>
      <c r="AN36" s="147">
        <v>308.73575604000013</v>
      </c>
      <c r="AO36" s="155">
        <v>2903.7176837852148</v>
      </c>
      <c r="AP36" s="10"/>
      <c r="AQ36" s="165">
        <v>64.199699162966979</v>
      </c>
      <c r="AR36" s="38"/>
      <c r="AT36" s="112">
        <v>44.625</v>
      </c>
      <c r="AU36" s="113">
        <v>64.284999999999997</v>
      </c>
      <c r="AV36" s="113">
        <v>84.3</v>
      </c>
      <c r="AW36" s="113">
        <v>108.065</v>
      </c>
      <c r="AX36" s="113">
        <v>146.565</v>
      </c>
      <c r="AY36" s="131">
        <v>88.432417582417585</v>
      </c>
    </row>
    <row r="37" spans="1:51">
      <c r="A37" s="6"/>
      <c r="C37">
        <v>2025</v>
      </c>
      <c r="D37" s="132">
        <v>243.96172303048002</v>
      </c>
      <c r="E37" s="133">
        <v>158.54429197802196</v>
      </c>
      <c r="F37" s="133">
        <v>0</v>
      </c>
      <c r="G37" s="133">
        <v>24176.124888131868</v>
      </c>
      <c r="H37" s="133">
        <v>4975.8040743956044</v>
      </c>
      <c r="I37" s="133">
        <v>9309.5404563736283</v>
      </c>
      <c r="J37" s="133">
        <v>105.75009054945058</v>
      </c>
      <c r="K37" s="133">
        <v>1.7698850549450547</v>
      </c>
      <c r="L37" s="133">
        <v>2568.4844027472518</v>
      </c>
      <c r="M37" s="133">
        <v>963.81988000000035</v>
      </c>
      <c r="N37" s="133">
        <v>257.91342703296675</v>
      </c>
      <c r="O37" s="134">
        <v>42761.713119294218</v>
      </c>
      <c r="P37" s="130"/>
      <c r="Q37" s="107">
        <v>0.93558002698976339</v>
      </c>
      <c r="R37" s="110">
        <v>0.91488123386924491</v>
      </c>
      <c r="T37" s="118">
        <f t="shared" si="0"/>
        <v>139.2475588073516</v>
      </c>
      <c r="U37" s="104">
        <v>133.4</v>
      </c>
      <c r="V37" s="104">
        <v>0</v>
      </c>
      <c r="W37" s="104">
        <v>5153.2999999999993</v>
      </c>
      <c r="X37" s="104">
        <v>1580.5</v>
      </c>
      <c r="Y37" s="104">
        <v>1171</v>
      </c>
      <c r="Z37" s="104">
        <v>485</v>
      </c>
      <c r="AA37" s="104">
        <v>155</v>
      </c>
      <c r="AB37" s="104">
        <v>843</v>
      </c>
      <c r="AC37" s="104">
        <v>221</v>
      </c>
      <c r="AD37" s="104">
        <v>40</v>
      </c>
      <c r="AE37" s="104">
        <v>135</v>
      </c>
      <c r="AF37" s="119">
        <v>10056.447558807351</v>
      </c>
      <c r="AG37" s="2"/>
      <c r="AI37" s="154">
        <v>866.35747670549483</v>
      </c>
      <c r="AJ37" s="147">
        <v>91.324509197418919</v>
      </c>
      <c r="AK37" s="147">
        <v>1.3423693199230768</v>
      </c>
      <c r="AL37" s="147">
        <v>1052.5789752237415</v>
      </c>
      <c r="AM37" s="147">
        <v>561.97380055309111</v>
      </c>
      <c r="AN37" s="147">
        <v>307.94863187736235</v>
      </c>
      <c r="AO37" s="155">
        <v>2881.5257628770319</v>
      </c>
      <c r="AP37" s="10"/>
      <c r="AQ37" s="165">
        <v>62.962036349103357</v>
      </c>
      <c r="AR37" s="38"/>
      <c r="AT37" s="112">
        <v>42.745000000000005</v>
      </c>
      <c r="AU37" s="113">
        <v>62.865000000000002</v>
      </c>
      <c r="AV37" s="113">
        <v>83.88</v>
      </c>
      <c r="AW37" s="113">
        <v>104.315</v>
      </c>
      <c r="AX37" s="113">
        <v>140.54000000000002</v>
      </c>
      <c r="AY37" s="131">
        <v>86.019120879120891</v>
      </c>
    </row>
    <row r="38" spans="1:51">
      <c r="A38" s="6"/>
      <c r="C38">
        <v>2026</v>
      </c>
      <c r="D38" s="132">
        <v>321.72573166303999</v>
      </c>
      <c r="E38" s="133">
        <v>229.38337835164828</v>
      </c>
      <c r="F38" s="133">
        <v>0</v>
      </c>
      <c r="G38" s="133">
        <v>24084.393916373629</v>
      </c>
      <c r="H38" s="133">
        <v>5857.9893915384628</v>
      </c>
      <c r="I38" s="133">
        <v>9331.2044567032935</v>
      </c>
      <c r="J38" s="133">
        <v>108.69279670329668</v>
      </c>
      <c r="K38" s="133">
        <v>2.661135714285713</v>
      </c>
      <c r="L38" s="133">
        <v>2362.210695714286</v>
      </c>
      <c r="M38" s="133">
        <v>964.23824000000025</v>
      </c>
      <c r="N38" s="133">
        <v>258.03283791208753</v>
      </c>
      <c r="O38" s="134">
        <v>43520.532580674022</v>
      </c>
      <c r="P38" s="130"/>
      <c r="Q38" s="107">
        <v>0.94152089139714767</v>
      </c>
      <c r="R38" s="110">
        <v>0.92100733460099082</v>
      </c>
      <c r="T38" s="118">
        <f t="shared" si="0"/>
        <v>183.6334084834703</v>
      </c>
      <c r="U38" s="104">
        <v>133.4</v>
      </c>
      <c r="V38" s="104">
        <v>0</v>
      </c>
      <c r="W38" s="104">
        <v>5153.2999999999993</v>
      </c>
      <c r="X38" s="104">
        <v>1710.5</v>
      </c>
      <c r="Y38" s="104">
        <v>1251</v>
      </c>
      <c r="Z38" s="104">
        <v>485</v>
      </c>
      <c r="AA38" s="104">
        <v>155</v>
      </c>
      <c r="AB38" s="104">
        <v>843</v>
      </c>
      <c r="AC38" s="104">
        <v>221</v>
      </c>
      <c r="AD38" s="104">
        <v>40</v>
      </c>
      <c r="AE38" s="104">
        <v>135</v>
      </c>
      <c r="AF38" s="119">
        <v>10310.83340848347</v>
      </c>
      <c r="AG38" s="2"/>
      <c r="AI38" s="154">
        <v>866.65741744999991</v>
      </c>
      <c r="AJ38" s="147">
        <v>93.865794919406568</v>
      </c>
      <c r="AK38" s="147">
        <v>2.0183383824999992</v>
      </c>
      <c r="AL38" s="147">
        <v>972.00493239703314</v>
      </c>
      <c r="AM38" s="147">
        <v>562.26558904890931</v>
      </c>
      <c r="AN38" s="147">
        <v>308.09120846703246</v>
      </c>
      <c r="AO38" s="155">
        <v>2804.9032806648815</v>
      </c>
      <c r="AP38" s="10"/>
      <c r="AQ38" s="165">
        <v>60.055126431919156</v>
      </c>
      <c r="AR38" s="38"/>
      <c r="AT38" s="112">
        <v>43.400000000000006</v>
      </c>
      <c r="AU38" s="113">
        <v>67.254999999999995</v>
      </c>
      <c r="AV38" s="113">
        <v>83.47</v>
      </c>
      <c r="AW38" s="113">
        <v>103.49000000000001</v>
      </c>
      <c r="AX38" s="113">
        <v>142.4</v>
      </c>
      <c r="AY38" s="131">
        <v>87.137142857142862</v>
      </c>
    </row>
    <row r="39" spans="1:51">
      <c r="A39" s="6"/>
      <c r="C39">
        <v>2027</v>
      </c>
      <c r="D39" s="132">
        <v>405.98522580538497</v>
      </c>
      <c r="E39" s="133">
        <v>288.86904241758236</v>
      </c>
      <c r="F39" s="133">
        <v>0</v>
      </c>
      <c r="G39" s="133">
        <v>24003.319709999992</v>
      </c>
      <c r="H39" s="133">
        <v>6411.4803939560434</v>
      </c>
      <c r="I39" s="133">
        <v>9884.301541648354</v>
      </c>
      <c r="J39" s="133">
        <v>0</v>
      </c>
      <c r="K39" s="133">
        <v>5.2837523076923043</v>
      </c>
      <c r="L39" s="133">
        <v>2082.1672467032972</v>
      </c>
      <c r="M39" s="133">
        <v>964.21644000000015</v>
      </c>
      <c r="N39" s="133">
        <v>257.99644000000023</v>
      </c>
      <c r="O39" s="134">
        <v>44303.619792838348</v>
      </c>
      <c r="P39" s="130"/>
      <c r="Q39" s="107">
        <v>0.95154635958769207</v>
      </c>
      <c r="R39" s="110">
        <v>0.93111923013784337</v>
      </c>
      <c r="T39" s="118">
        <f t="shared" si="0"/>
        <v>231.72672705786812</v>
      </c>
      <c r="U39" s="104">
        <v>168.4</v>
      </c>
      <c r="V39" s="104">
        <v>0</v>
      </c>
      <c r="W39" s="104">
        <v>5153.2999999999993</v>
      </c>
      <c r="X39" s="104">
        <v>1906.5</v>
      </c>
      <c r="Y39" s="104">
        <v>1251</v>
      </c>
      <c r="Z39" s="104">
        <v>0</v>
      </c>
      <c r="AA39" s="104">
        <v>155</v>
      </c>
      <c r="AB39" s="104">
        <v>843</v>
      </c>
      <c r="AC39" s="104">
        <v>221</v>
      </c>
      <c r="AD39" s="104">
        <v>40</v>
      </c>
      <c r="AE39" s="104">
        <v>135</v>
      </c>
      <c r="AF39" s="119">
        <v>10104.926727057868</v>
      </c>
      <c r="AG39" s="2"/>
      <c r="AI39" s="154">
        <v>894.04260277032995</v>
      </c>
      <c r="AJ39" s="147">
        <v>0</v>
      </c>
      <c r="AK39" s="147">
        <v>4.0074619377692287</v>
      </c>
      <c r="AL39" s="147">
        <v>869.22019030398928</v>
      </c>
      <c r="AM39" s="147">
        <v>562.23409869490911</v>
      </c>
      <c r="AN39" s="147">
        <v>308.04774936000024</v>
      </c>
      <c r="AO39" s="155">
        <v>2637.5521030669979</v>
      </c>
      <c r="AP39" s="10"/>
      <c r="AQ39" s="165">
        <v>54.584492339123294</v>
      </c>
      <c r="AR39" s="38"/>
      <c r="AT39" s="112">
        <v>47.29</v>
      </c>
      <c r="AU39" s="113">
        <v>72.004999999999995</v>
      </c>
      <c r="AV39" s="113">
        <v>85.19</v>
      </c>
      <c r="AW39" s="113">
        <v>106.63500000000001</v>
      </c>
      <c r="AX39" s="113">
        <v>157.505</v>
      </c>
      <c r="AY39" s="131">
        <v>92.113736263736271</v>
      </c>
    </row>
    <row r="40" spans="1:51">
      <c r="A40" s="6"/>
      <c r="C40">
        <v>2028</v>
      </c>
      <c r="D40" s="132">
        <v>495.48531503365297</v>
      </c>
      <c r="E40" s="133">
        <v>341.73224780219783</v>
      </c>
      <c r="F40" s="133">
        <v>0</v>
      </c>
      <c r="G40" s="133">
        <v>24056.282306593414</v>
      </c>
      <c r="H40" s="133">
        <v>7357.519634395605</v>
      </c>
      <c r="I40" s="133">
        <v>9863.630264395606</v>
      </c>
      <c r="J40" s="133">
        <v>0</v>
      </c>
      <c r="K40" s="133">
        <v>6.1427442857142829</v>
      </c>
      <c r="L40" s="133">
        <v>1875.3177541758248</v>
      </c>
      <c r="M40" s="133">
        <v>967.03573999999946</v>
      </c>
      <c r="N40" s="133">
        <v>258.81430999999975</v>
      </c>
      <c r="O40" s="134">
        <v>45221.960316682016</v>
      </c>
      <c r="P40" s="130"/>
      <c r="Q40" s="107">
        <v>0.95723575363692182</v>
      </c>
      <c r="R40" s="110">
        <v>0.93701077488649342</v>
      </c>
      <c r="T40" s="118">
        <f t="shared" si="0"/>
        <v>282.81125287308959</v>
      </c>
      <c r="U40" s="104">
        <v>204.4</v>
      </c>
      <c r="V40" s="104">
        <v>0</v>
      </c>
      <c r="W40" s="104">
        <v>5153.2999999999993</v>
      </c>
      <c r="X40" s="104">
        <v>2106.5</v>
      </c>
      <c r="Y40" s="104">
        <v>1251</v>
      </c>
      <c r="Z40" s="104">
        <v>0</v>
      </c>
      <c r="AA40" s="104">
        <v>155</v>
      </c>
      <c r="AB40" s="104">
        <v>843</v>
      </c>
      <c r="AC40" s="104">
        <v>221</v>
      </c>
      <c r="AD40" s="104">
        <v>40</v>
      </c>
      <c r="AE40" s="104">
        <v>135</v>
      </c>
      <c r="AF40" s="119">
        <v>10392.01125287309</v>
      </c>
      <c r="AG40" s="2"/>
      <c r="AI40" s="154">
        <v>888.44848534780238</v>
      </c>
      <c r="AJ40" s="147">
        <v>0</v>
      </c>
      <c r="AK40" s="147">
        <v>4.658964403499998</v>
      </c>
      <c r="AL40" s="147">
        <v>781.26105194092315</v>
      </c>
      <c r="AM40" s="147">
        <v>563.87772457472681</v>
      </c>
      <c r="AN40" s="147">
        <v>309.02428613999967</v>
      </c>
      <c r="AO40" s="155">
        <v>2547.2705124069521</v>
      </c>
      <c r="AP40" s="10"/>
      <c r="AQ40" s="165">
        <v>51.618811097214959</v>
      </c>
      <c r="AR40" s="38"/>
      <c r="AT40" s="112">
        <v>45.165000000000006</v>
      </c>
      <c r="AU40" s="113">
        <v>69.199999999999989</v>
      </c>
      <c r="AV40" s="113">
        <v>81.81</v>
      </c>
      <c r="AW40" s="113">
        <v>103.63</v>
      </c>
      <c r="AX40" s="113">
        <v>151.26499999999999</v>
      </c>
      <c r="AY40" s="131">
        <v>88.885274725274755</v>
      </c>
    </row>
    <row r="41" spans="1:51">
      <c r="A41" s="6"/>
      <c r="C41">
        <v>2029</v>
      </c>
      <c r="D41" s="132">
        <v>587.30583293534607</v>
      </c>
      <c r="E41" s="133">
        <v>410.94117582417573</v>
      </c>
      <c r="F41" s="133">
        <v>222.57793725274726</v>
      </c>
      <c r="G41" s="133">
        <v>23929.684751208792</v>
      </c>
      <c r="H41" s="133">
        <v>7957.134072307691</v>
      </c>
      <c r="I41" s="133">
        <v>9806.4416980219812</v>
      </c>
      <c r="J41" s="133">
        <v>0</v>
      </c>
      <c r="K41" s="133">
        <v>7.3631889010989005</v>
      </c>
      <c r="L41" s="133">
        <v>1788.5720801098901</v>
      </c>
      <c r="M41" s="133">
        <v>964.06213999999909</v>
      </c>
      <c r="N41" s="133">
        <v>257.93310000000019</v>
      </c>
      <c r="O41" s="134">
        <v>45932.015976561728</v>
      </c>
      <c r="P41" s="130"/>
      <c r="Q41" s="107">
        <v>0.95983148208333624</v>
      </c>
      <c r="R41" s="110">
        <v>0.93991125034835465</v>
      </c>
      <c r="T41" s="118">
        <f t="shared" si="0"/>
        <v>335.22022427816557</v>
      </c>
      <c r="U41" s="104">
        <v>260.39999999999998</v>
      </c>
      <c r="V41" s="104">
        <v>200</v>
      </c>
      <c r="W41" s="104">
        <v>5153.2999999999993</v>
      </c>
      <c r="X41" s="104">
        <v>2290.5</v>
      </c>
      <c r="Y41" s="104">
        <v>1251</v>
      </c>
      <c r="Z41" s="104">
        <v>0</v>
      </c>
      <c r="AA41" s="104">
        <v>155</v>
      </c>
      <c r="AB41" s="104">
        <v>843</v>
      </c>
      <c r="AC41" s="104">
        <v>221</v>
      </c>
      <c r="AD41" s="104">
        <v>40</v>
      </c>
      <c r="AE41" s="104">
        <v>135</v>
      </c>
      <c r="AF41" s="119">
        <v>10884.420224278165</v>
      </c>
      <c r="AG41" s="2"/>
      <c r="AI41" s="154">
        <v>882.15065304406619</v>
      </c>
      <c r="AJ41" s="147">
        <v>0</v>
      </c>
      <c r="AK41" s="147">
        <v>5.5846106220384613</v>
      </c>
      <c r="AL41" s="147">
        <v>746.19947038193959</v>
      </c>
      <c r="AM41" s="147">
        <v>562.10483701563578</v>
      </c>
      <c r="AN41" s="147">
        <v>307.97212140000028</v>
      </c>
      <c r="AO41" s="155">
        <v>2504.01169246368</v>
      </c>
      <c r="AP41" s="10"/>
      <c r="AQ41" s="165">
        <v>49.964097363249046</v>
      </c>
      <c r="AR41" s="38"/>
      <c r="AT41" s="112">
        <v>45.57</v>
      </c>
      <c r="AU41" s="113">
        <v>68.66</v>
      </c>
      <c r="AV41" s="113">
        <v>82.94</v>
      </c>
      <c r="AW41" s="113">
        <v>101.74000000000001</v>
      </c>
      <c r="AX41" s="113">
        <v>153.13499999999999</v>
      </c>
      <c r="AY41" s="131">
        <v>88.496813186813199</v>
      </c>
    </row>
    <row r="42" spans="1:51">
      <c r="A42" s="6"/>
      <c r="C42">
        <v>2030</v>
      </c>
      <c r="D42" s="132">
        <v>683.06228426687301</v>
      </c>
      <c r="E42" s="133">
        <v>434.72830934065939</v>
      </c>
      <c r="F42" s="133">
        <v>359.92971131868143</v>
      </c>
      <c r="G42" s="133">
        <v>23910.959469230773</v>
      </c>
      <c r="H42" s="133">
        <v>8577.8691826373633</v>
      </c>
      <c r="I42" s="133">
        <v>9816.9330193406586</v>
      </c>
      <c r="J42" s="133">
        <v>0</v>
      </c>
      <c r="K42" s="133">
        <v>7.8822181318681332</v>
      </c>
      <c r="L42" s="133">
        <v>1809.2666408791206</v>
      </c>
      <c r="M42" s="133">
        <v>963.57680999999934</v>
      </c>
      <c r="N42" s="133">
        <v>257.86599999999999</v>
      </c>
      <c r="O42" s="134">
        <v>46822.073645145996</v>
      </c>
      <c r="P42" s="130"/>
      <c r="Q42" s="107">
        <v>0.96015079559797567</v>
      </c>
      <c r="R42" s="110">
        <v>0.94061079630762445</v>
      </c>
      <c r="T42" s="118">
        <f t="shared" si="0"/>
        <v>389.87573302903706</v>
      </c>
      <c r="U42" s="104">
        <v>260.39999999999998</v>
      </c>
      <c r="V42" s="104">
        <v>200</v>
      </c>
      <c r="W42" s="104">
        <v>5153.2999999999993</v>
      </c>
      <c r="X42" s="104">
        <v>2410.5</v>
      </c>
      <c r="Y42" s="104">
        <v>1251</v>
      </c>
      <c r="Z42" s="104">
        <v>0</v>
      </c>
      <c r="AA42" s="104">
        <v>155</v>
      </c>
      <c r="AB42" s="104">
        <v>843</v>
      </c>
      <c r="AC42" s="104">
        <v>221</v>
      </c>
      <c r="AD42" s="104">
        <v>40</v>
      </c>
      <c r="AE42" s="104">
        <v>135</v>
      </c>
      <c r="AF42" s="119">
        <v>11059.075733029036</v>
      </c>
      <c r="AG42" s="2"/>
      <c r="AI42" s="154">
        <v>884.53407978681287</v>
      </c>
      <c r="AJ42" s="147">
        <v>0</v>
      </c>
      <c r="AK42" s="147">
        <v>5.9782683421153857</v>
      </c>
      <c r="AL42" s="147">
        <v>757.35794568931863</v>
      </c>
      <c r="AM42" s="147">
        <v>561.78011332781762</v>
      </c>
      <c r="AN42" s="147">
        <v>307.89200400000004</v>
      </c>
      <c r="AO42" s="155">
        <v>2517.5424111460643</v>
      </c>
      <c r="AP42" s="10"/>
      <c r="AQ42" s="165">
        <v>49.296519548526469</v>
      </c>
      <c r="AR42" s="38"/>
      <c r="AT42" s="112">
        <v>45.96</v>
      </c>
      <c r="AU42" s="113">
        <v>69.819999999999993</v>
      </c>
      <c r="AV42" s="113">
        <v>85.13</v>
      </c>
      <c r="AW42" s="113">
        <v>103.595</v>
      </c>
      <c r="AX42" s="113">
        <v>157.47999999999999</v>
      </c>
      <c r="AY42" s="131">
        <v>91.105384615384622</v>
      </c>
    </row>
    <row r="43" spans="1:51">
      <c r="A43" s="6"/>
      <c r="C43">
        <v>2031</v>
      </c>
      <c r="D43" s="132">
        <v>786.93303169621004</v>
      </c>
      <c r="E43" s="133">
        <v>432.93284318681316</v>
      </c>
      <c r="F43" s="133">
        <v>859.90861109890113</v>
      </c>
      <c r="G43" s="133">
        <v>23851.012930989011</v>
      </c>
      <c r="H43" s="133">
        <v>8953.8310519780262</v>
      </c>
      <c r="I43" s="133">
        <v>9793.5299372527461</v>
      </c>
      <c r="J43" s="133">
        <v>0</v>
      </c>
      <c r="K43" s="133">
        <v>8.6410575824175808</v>
      </c>
      <c r="L43" s="133">
        <v>1900.4383850549445</v>
      </c>
      <c r="M43" s="133">
        <v>963.81987000000129</v>
      </c>
      <c r="N43" s="133">
        <v>257.91355472527448</v>
      </c>
      <c r="O43" s="134">
        <v>47808.961273564339</v>
      </c>
      <c r="P43" s="130"/>
      <c r="Q43" s="107">
        <v>0.95902139855087054</v>
      </c>
      <c r="R43" s="110">
        <v>0.93990876948364255</v>
      </c>
      <c r="T43" s="118">
        <f t="shared" si="0"/>
        <v>449.16268932432075</v>
      </c>
      <c r="U43" s="104">
        <v>260.39999999999998</v>
      </c>
      <c r="V43" s="104">
        <v>550</v>
      </c>
      <c r="W43" s="104">
        <v>5153.2999999999993</v>
      </c>
      <c r="X43" s="104">
        <v>2510.5</v>
      </c>
      <c r="Y43" s="104">
        <v>1251</v>
      </c>
      <c r="Z43" s="104">
        <v>0</v>
      </c>
      <c r="AA43" s="104">
        <v>155</v>
      </c>
      <c r="AB43" s="104">
        <v>843</v>
      </c>
      <c r="AC43" s="104">
        <v>221</v>
      </c>
      <c r="AD43" s="104">
        <v>40</v>
      </c>
      <c r="AE43" s="104">
        <v>135</v>
      </c>
      <c r="AF43" s="119">
        <v>11568.36268932432</v>
      </c>
      <c r="AG43" s="2"/>
      <c r="AI43" s="154">
        <v>880.69232304329682</v>
      </c>
      <c r="AJ43" s="147">
        <v>0</v>
      </c>
      <c r="AK43" s="147">
        <v>6.5538101233846149</v>
      </c>
      <c r="AL43" s="147">
        <v>797.42689629615381</v>
      </c>
      <c r="AM43" s="147">
        <v>561.97379387309172</v>
      </c>
      <c r="AN43" s="147">
        <v>307.94878434197773</v>
      </c>
      <c r="AO43" s="155">
        <v>2554.5956076779048</v>
      </c>
      <c r="AP43" s="10"/>
      <c r="AQ43" s="165">
        <v>49.056614565897256</v>
      </c>
      <c r="AR43" s="38"/>
      <c r="AT43" s="112">
        <v>48.65</v>
      </c>
      <c r="AU43" s="113">
        <v>73.075000000000003</v>
      </c>
      <c r="AV43" s="113">
        <v>88.61</v>
      </c>
      <c r="AW43" s="113">
        <v>110.18</v>
      </c>
      <c r="AX43" s="113">
        <v>167.66</v>
      </c>
      <c r="AY43" s="131">
        <v>95.946153846153834</v>
      </c>
    </row>
    <row r="44" spans="1:51">
      <c r="A44" s="6"/>
      <c r="C44">
        <v>2032</v>
      </c>
      <c r="D44" s="132">
        <v>893.94746145643705</v>
      </c>
      <c r="E44" s="133">
        <v>431.78333758241752</v>
      </c>
      <c r="F44" s="133">
        <v>1545.1080883516486</v>
      </c>
      <c r="G44" s="133">
        <v>23845.893235934065</v>
      </c>
      <c r="H44" s="133">
        <v>9338.8928983516507</v>
      </c>
      <c r="I44" s="133">
        <v>9810.4949886813192</v>
      </c>
      <c r="J44" s="133">
        <v>0</v>
      </c>
      <c r="K44" s="133">
        <v>8.9951719780219772</v>
      </c>
      <c r="L44" s="133">
        <v>1844.0638010989007</v>
      </c>
      <c r="M44" s="133">
        <v>966.94015000000036</v>
      </c>
      <c r="N44" s="133">
        <v>258.72637000000003</v>
      </c>
      <c r="O44" s="134">
        <v>48944.845503434459</v>
      </c>
      <c r="P44" s="130"/>
      <c r="Q44" s="107">
        <v>0.9611674171150304</v>
      </c>
      <c r="R44" s="110">
        <v>0.94238414496825729</v>
      </c>
      <c r="T44" s="118">
        <f t="shared" si="0"/>
        <v>510.24398484956458</v>
      </c>
      <c r="U44" s="104">
        <v>260.39999999999998</v>
      </c>
      <c r="V44" s="104">
        <v>900</v>
      </c>
      <c r="W44" s="104">
        <v>5153.2999999999993</v>
      </c>
      <c r="X44" s="104">
        <v>2710.5</v>
      </c>
      <c r="Y44" s="104">
        <v>1251</v>
      </c>
      <c r="Z44" s="104">
        <v>0</v>
      </c>
      <c r="AA44" s="104">
        <v>155</v>
      </c>
      <c r="AB44" s="104">
        <v>843</v>
      </c>
      <c r="AC44" s="104">
        <v>221</v>
      </c>
      <c r="AD44" s="104">
        <v>40</v>
      </c>
      <c r="AE44" s="104">
        <v>135</v>
      </c>
      <c r="AF44" s="119">
        <v>12179.443984849564</v>
      </c>
      <c r="AG44" s="2"/>
      <c r="AI44" s="154">
        <v>881.85879811208815</v>
      </c>
      <c r="AJ44" s="147">
        <v>0</v>
      </c>
      <c r="AK44" s="147">
        <v>6.8223881867307687</v>
      </c>
      <c r="AL44" s="147">
        <v>773.21593696327466</v>
      </c>
      <c r="AM44" s="147">
        <v>563.85054583545468</v>
      </c>
      <c r="AN44" s="147">
        <v>308.91928578000011</v>
      </c>
      <c r="AO44" s="155">
        <v>2534.6669548775481</v>
      </c>
      <c r="AP44" s="10"/>
      <c r="AQ44" s="165">
        <v>47.518949567659938</v>
      </c>
      <c r="AR44" s="38"/>
      <c r="AT44" s="112">
        <v>48.66</v>
      </c>
      <c r="AU44" s="113">
        <v>72.045000000000002</v>
      </c>
      <c r="AV44" s="113">
        <v>87.17</v>
      </c>
      <c r="AW44" s="113">
        <v>109.05</v>
      </c>
      <c r="AX44" s="113">
        <v>167.48500000000001</v>
      </c>
      <c r="AY44" s="131">
        <v>94.515274725274736</v>
      </c>
    </row>
    <row r="45" spans="1:51">
      <c r="A45" s="6"/>
      <c r="C45">
        <v>2033</v>
      </c>
      <c r="D45" s="132">
        <v>995.00379707839591</v>
      </c>
      <c r="E45" s="133">
        <v>480.26033109890108</v>
      </c>
      <c r="F45" s="133">
        <v>1833.0528357142853</v>
      </c>
      <c r="G45" s="133">
        <v>23759.445008571431</v>
      </c>
      <c r="H45" s="133">
        <v>9833.375426813187</v>
      </c>
      <c r="I45" s="133">
        <v>9808.3843831868162</v>
      </c>
      <c r="J45" s="133">
        <v>0</v>
      </c>
      <c r="K45" s="133">
        <v>8.9756360439560421</v>
      </c>
      <c r="L45" s="133">
        <v>2014.2225915384608</v>
      </c>
      <c r="M45" s="133">
        <v>964.29181000000028</v>
      </c>
      <c r="N45" s="133">
        <v>258.041</v>
      </c>
      <c r="O45" s="134">
        <v>49955.052820045436</v>
      </c>
      <c r="P45" s="130"/>
      <c r="Q45" s="107">
        <v>0.95848378200179729</v>
      </c>
      <c r="R45" s="110">
        <v>0.9401964392201857</v>
      </c>
      <c r="T45" s="116">
        <f t="shared" si="0"/>
        <v>567.92454171141321</v>
      </c>
      <c r="U45" s="108">
        <v>310.39999999999998</v>
      </c>
      <c r="V45" s="108">
        <v>1150</v>
      </c>
      <c r="W45" s="108">
        <v>5153.2999999999993</v>
      </c>
      <c r="X45" s="108">
        <v>2810.5</v>
      </c>
      <c r="Y45" s="108">
        <v>1251</v>
      </c>
      <c r="Z45" s="108">
        <v>0</v>
      </c>
      <c r="AA45" s="108">
        <v>155</v>
      </c>
      <c r="AB45" s="108">
        <v>843</v>
      </c>
      <c r="AC45" s="108">
        <v>221</v>
      </c>
      <c r="AD45" s="104">
        <v>40</v>
      </c>
      <c r="AE45" s="104">
        <v>285</v>
      </c>
      <c r="AF45" s="119">
        <v>12787.124541711411</v>
      </c>
      <c r="AG45" s="2"/>
      <c r="AI45" s="154">
        <v>882.24205984197818</v>
      </c>
      <c r="AJ45" s="147">
        <v>0</v>
      </c>
      <c r="AK45" s="147">
        <v>6.807571157538459</v>
      </c>
      <c r="AL45" s="147">
        <v>845.89735347141743</v>
      </c>
      <c r="AM45" s="147">
        <v>562.26331518109123</v>
      </c>
      <c r="AN45" s="147">
        <v>308.100954</v>
      </c>
      <c r="AO45" s="155">
        <v>2605.3112536520252</v>
      </c>
      <c r="AP45" s="10"/>
      <c r="AQ45" s="165">
        <v>47.944758960440524</v>
      </c>
      <c r="AR45" s="38"/>
      <c r="AT45" s="159">
        <v>52.375</v>
      </c>
      <c r="AU45" s="160">
        <v>76.13</v>
      </c>
      <c r="AV45" s="160">
        <v>92.93</v>
      </c>
      <c r="AW45" s="160">
        <v>114.715</v>
      </c>
      <c r="AX45" s="160">
        <v>177.94</v>
      </c>
      <c r="AY45" s="131">
        <v>99.777362637362614</v>
      </c>
    </row>
    <row r="46" spans="1:51">
      <c r="A46" s="6"/>
      <c r="C46">
        <v>2034</v>
      </c>
      <c r="D46" s="132">
        <v>1102.2438260526301</v>
      </c>
      <c r="E46" s="133">
        <v>540.27561274725281</v>
      </c>
      <c r="F46" s="133">
        <v>2250.6112842857142</v>
      </c>
      <c r="G46" s="133">
        <v>23793.499499560436</v>
      </c>
      <c r="H46" s="133">
        <v>10205.900501978025</v>
      </c>
      <c r="I46" s="133">
        <v>9820.7953229670293</v>
      </c>
      <c r="J46" s="133">
        <v>0</v>
      </c>
      <c r="K46" s="133">
        <v>11.139433406593405</v>
      </c>
      <c r="L46" s="133">
        <v>2137.7272140659343</v>
      </c>
      <c r="M46" s="133">
        <v>964.20570000000021</v>
      </c>
      <c r="N46" s="133">
        <v>258.04007000000018</v>
      </c>
      <c r="O46" s="134">
        <v>51084.438465063613</v>
      </c>
      <c r="P46" s="130"/>
      <c r="Q46" s="107">
        <v>0.95690388786922997</v>
      </c>
      <c r="R46" s="110">
        <v>0.93906026099119133</v>
      </c>
      <c r="T46" s="116">
        <f t="shared" si="0"/>
        <v>629.13460391131844</v>
      </c>
      <c r="U46" s="108">
        <v>360.4</v>
      </c>
      <c r="V46" s="108">
        <v>1350</v>
      </c>
      <c r="W46" s="108">
        <v>5153.2999999999993</v>
      </c>
      <c r="X46" s="108">
        <v>2881.8</v>
      </c>
      <c r="Y46" s="108">
        <v>1251</v>
      </c>
      <c r="Z46" s="108">
        <v>0</v>
      </c>
      <c r="AA46" s="108">
        <v>155</v>
      </c>
      <c r="AB46" s="108">
        <v>843</v>
      </c>
      <c r="AC46" s="108">
        <v>221</v>
      </c>
      <c r="AD46" s="104">
        <v>40</v>
      </c>
      <c r="AE46" s="104">
        <v>285</v>
      </c>
      <c r="AF46" s="119">
        <v>13169.634603911318</v>
      </c>
      <c r="AG46" s="2"/>
      <c r="AI46" s="154">
        <v>883.46792379076919</v>
      </c>
      <c r="AJ46" s="147">
        <v>0</v>
      </c>
      <c r="AK46" s="147">
        <v>8.4487032672307709</v>
      </c>
      <c r="AL46" s="147">
        <v>901.03125598062627</v>
      </c>
      <c r="AM46" s="147">
        <v>562.20484985018186</v>
      </c>
      <c r="AN46" s="147">
        <v>308.09984358000025</v>
      </c>
      <c r="AO46" s="155">
        <v>2663.2525764688085</v>
      </c>
      <c r="AP46" s="10"/>
      <c r="AQ46" s="165">
        <v>47.992498450736093</v>
      </c>
      <c r="AR46" s="38"/>
      <c r="AT46" s="159">
        <v>57.12</v>
      </c>
      <c r="AU46" s="160">
        <v>80.425000000000011</v>
      </c>
      <c r="AV46" s="160">
        <v>96.77</v>
      </c>
      <c r="AW46" s="160">
        <v>122.46000000000001</v>
      </c>
      <c r="AX46" s="160">
        <v>185.67000000000002</v>
      </c>
      <c r="AY46" s="131">
        <v>104.69263736263737</v>
      </c>
    </row>
    <row r="47" spans="1:51" ht="15.75" thickBot="1">
      <c r="A47" s="6"/>
      <c r="C47">
        <v>2035</v>
      </c>
      <c r="D47" s="135">
        <v>1213.8565721466</v>
      </c>
      <c r="E47" s="136">
        <v>573.61943109890103</v>
      </c>
      <c r="F47" s="136">
        <v>3090.6336065934065</v>
      </c>
      <c r="G47" s="136">
        <v>23700.304219999998</v>
      </c>
      <c r="H47" s="136">
        <v>10355.032779780217</v>
      </c>
      <c r="I47" s="136">
        <v>9786.0394719780215</v>
      </c>
      <c r="J47" s="136">
        <v>0</v>
      </c>
      <c r="K47" s="136">
        <v>6.0604330769230783</v>
      </c>
      <c r="L47" s="136">
        <v>2277.7176097802189</v>
      </c>
      <c r="M47" s="136">
        <v>964.01809043955973</v>
      </c>
      <c r="N47" s="136">
        <v>257.91253000000012</v>
      </c>
      <c r="O47" s="137">
        <v>52225.194744893852</v>
      </c>
      <c r="P47" s="130"/>
      <c r="Q47" s="115">
        <v>0.95522290421874878</v>
      </c>
      <c r="R47" s="106">
        <v>0.93781169894796335</v>
      </c>
      <c r="T47" s="103">
        <f t="shared" si="0"/>
        <v>692.84050921609582</v>
      </c>
      <c r="U47" s="102">
        <v>360.4</v>
      </c>
      <c r="V47" s="102">
        <v>1800</v>
      </c>
      <c r="W47" s="102">
        <v>5153.2999999999993</v>
      </c>
      <c r="X47" s="102">
        <v>3041.8</v>
      </c>
      <c r="Y47" s="102">
        <v>1251</v>
      </c>
      <c r="Z47" s="102">
        <v>0</v>
      </c>
      <c r="AA47" s="102">
        <v>155</v>
      </c>
      <c r="AB47" s="102">
        <v>1043</v>
      </c>
      <c r="AC47" s="102">
        <v>221</v>
      </c>
      <c r="AD47" s="111">
        <v>40</v>
      </c>
      <c r="AE47" s="111">
        <v>285</v>
      </c>
      <c r="AF47" s="101">
        <v>14043.340509216094</v>
      </c>
      <c r="AG47" s="2"/>
      <c r="AI47" s="156">
        <v>880.89109460538464</v>
      </c>
      <c r="AJ47" s="157">
        <v>0</v>
      </c>
      <c r="AK47" s="157">
        <v>4.5965354671923091</v>
      </c>
      <c r="AL47" s="157">
        <v>960.39308744272057</v>
      </c>
      <c r="AM47" s="157">
        <v>562.07558472726237</v>
      </c>
      <c r="AN47" s="157">
        <v>307.94756082000015</v>
      </c>
      <c r="AO47" s="158">
        <v>2715.90386306256</v>
      </c>
      <c r="AP47" s="10"/>
      <c r="AQ47" s="166">
        <v>46.335239816977371</v>
      </c>
      <c r="AR47" s="38"/>
      <c r="AT47" s="161">
        <v>56.71</v>
      </c>
      <c r="AU47" s="162">
        <v>77.974999999999994</v>
      </c>
      <c r="AV47" s="162">
        <v>93.19</v>
      </c>
      <c r="AW47" s="162">
        <v>113.96000000000001</v>
      </c>
      <c r="AX47" s="162">
        <v>166.27500000000001</v>
      </c>
      <c r="AY47" s="163">
        <v>99.285934065934072</v>
      </c>
    </row>
    <row r="48" spans="1:51">
      <c r="A48" s="6"/>
      <c r="D48" s="130"/>
      <c r="E48" s="130"/>
      <c r="F48" s="130"/>
      <c r="G48" s="130"/>
      <c r="H48" s="130"/>
      <c r="I48" s="130"/>
      <c r="J48" s="130"/>
      <c r="K48" s="130"/>
      <c r="L48" s="130"/>
      <c r="M48" s="130"/>
      <c r="N48" s="130"/>
      <c r="O48" s="130"/>
      <c r="P48" s="130"/>
      <c r="Q48" s="39"/>
      <c r="R48" s="39"/>
      <c r="T48" s="3"/>
      <c r="U48" s="3"/>
      <c r="V48" s="3"/>
      <c r="W48" s="3"/>
      <c r="X48" s="3"/>
      <c r="Y48" s="3"/>
      <c r="Z48" s="3"/>
      <c r="AA48" s="3"/>
      <c r="AB48" s="3"/>
      <c r="AC48" s="3"/>
      <c r="AD48" s="2"/>
      <c r="AE48" s="2"/>
      <c r="AF48" s="2"/>
      <c r="AG48" s="2"/>
      <c r="AI48" s="5"/>
      <c r="AJ48" s="5"/>
      <c r="AK48" s="5"/>
      <c r="AL48" s="5"/>
      <c r="AM48" s="5"/>
      <c r="AN48" s="5"/>
      <c r="AO48" s="5"/>
      <c r="AP48" s="10"/>
      <c r="AQ48" s="38"/>
      <c r="AR48" s="38"/>
      <c r="AT48" s="174"/>
      <c r="AU48" s="174"/>
      <c r="AV48" s="174"/>
      <c r="AW48" s="174"/>
      <c r="AX48" s="174"/>
      <c r="AY48" s="175"/>
    </row>
    <row r="49" spans="1:59">
      <c r="A49" s="6" t="s">
        <v>86</v>
      </c>
      <c r="H49" s="35"/>
    </row>
    <row r="50" spans="1:59" ht="15.75" thickBot="1">
      <c r="A50" s="6" t="s">
        <v>88</v>
      </c>
      <c r="AP50" s="122"/>
    </row>
    <row r="51" spans="1:59" ht="48">
      <c r="A51" s="6"/>
      <c r="D51" s="123" t="s">
        <v>179</v>
      </c>
      <c r="E51" s="138"/>
      <c r="F51" s="120"/>
      <c r="G51" s="120"/>
      <c r="H51" s="120"/>
      <c r="I51" s="120"/>
      <c r="J51" s="120"/>
      <c r="K51" s="139"/>
      <c r="L51" s="120"/>
      <c r="M51" s="139"/>
      <c r="N51" s="120"/>
      <c r="O51" s="121"/>
      <c r="Q51" s="123" t="s">
        <v>180</v>
      </c>
      <c r="R51" s="121"/>
      <c r="T51" s="143" t="s">
        <v>181</v>
      </c>
      <c r="U51" s="138"/>
      <c r="V51" s="120"/>
      <c r="W51" s="120"/>
      <c r="X51" s="120"/>
      <c r="Y51" s="120"/>
      <c r="Z51" s="120"/>
      <c r="AA51" s="139"/>
      <c r="AB51" s="120"/>
      <c r="AC51" s="139"/>
      <c r="AD51" s="120"/>
      <c r="AE51" s="120"/>
      <c r="AF51" s="121"/>
      <c r="AI51" s="123" t="s">
        <v>182</v>
      </c>
      <c r="AJ51" s="148"/>
      <c r="AK51" s="148"/>
      <c r="AL51" s="148"/>
      <c r="AM51" s="148"/>
      <c r="AN51" s="148"/>
      <c r="AO51" s="149"/>
      <c r="AQ51" s="205" t="s">
        <v>183</v>
      </c>
      <c r="AT51" s="123" t="s">
        <v>184</v>
      </c>
      <c r="AU51" s="120"/>
      <c r="AV51" s="120"/>
      <c r="AW51" s="120"/>
      <c r="AX51" s="120"/>
      <c r="AY51" s="121"/>
      <c r="BA51" s="122"/>
      <c r="BF51" s="122"/>
    </row>
    <row r="52" spans="1:59" ht="45.75" thickBot="1">
      <c r="A52" s="6"/>
      <c r="C52" t="s">
        <v>49</v>
      </c>
      <c r="D52" s="201" t="s">
        <v>185</v>
      </c>
      <c r="E52" s="202" t="s">
        <v>68</v>
      </c>
      <c r="F52" s="202" t="s">
        <v>69</v>
      </c>
      <c r="G52" s="202" t="s">
        <v>71</v>
      </c>
      <c r="H52" s="202" t="s">
        <v>67</v>
      </c>
      <c r="I52" s="202" t="s">
        <v>70</v>
      </c>
      <c r="J52" s="202" t="s">
        <v>51</v>
      </c>
      <c r="K52" s="202" t="s">
        <v>186</v>
      </c>
      <c r="L52" s="202" t="s">
        <v>187</v>
      </c>
      <c r="M52" s="202" t="s">
        <v>188</v>
      </c>
      <c r="N52" s="202" t="s">
        <v>189</v>
      </c>
      <c r="O52" s="203" t="s">
        <v>166</v>
      </c>
      <c r="P52" s="124"/>
      <c r="Q52" s="125" t="s">
        <v>190</v>
      </c>
      <c r="R52" s="126" t="s">
        <v>191</v>
      </c>
      <c r="T52" s="201" t="s">
        <v>185</v>
      </c>
      <c r="U52" s="202" t="s">
        <v>68</v>
      </c>
      <c r="V52" s="202" t="s">
        <v>69</v>
      </c>
      <c r="W52" s="202" t="s">
        <v>71</v>
      </c>
      <c r="X52" s="202" t="s">
        <v>67</v>
      </c>
      <c r="Y52" s="202" t="s">
        <v>70</v>
      </c>
      <c r="Z52" s="202" t="s">
        <v>51</v>
      </c>
      <c r="AA52" s="202" t="s">
        <v>186</v>
      </c>
      <c r="AB52" s="202" t="s">
        <v>187</v>
      </c>
      <c r="AC52" s="202" t="s">
        <v>188</v>
      </c>
      <c r="AD52" s="202" t="s">
        <v>189</v>
      </c>
      <c r="AE52" s="145" t="s">
        <v>192</v>
      </c>
      <c r="AF52" s="146" t="s">
        <v>166</v>
      </c>
      <c r="AG52" s="145"/>
      <c r="AI52" s="201" t="s">
        <v>70</v>
      </c>
      <c r="AJ52" s="202" t="s">
        <v>51</v>
      </c>
      <c r="AK52" s="202" t="s">
        <v>186</v>
      </c>
      <c r="AL52" s="204" t="s">
        <v>187</v>
      </c>
      <c r="AM52" s="202" t="s">
        <v>193</v>
      </c>
      <c r="AN52" s="202" t="s">
        <v>194</v>
      </c>
      <c r="AO52" s="203" t="s">
        <v>166</v>
      </c>
      <c r="AQ52" s="164" t="s">
        <v>166</v>
      </c>
      <c r="AT52" s="171">
        <v>0.05</v>
      </c>
      <c r="AU52" s="172">
        <v>0.25</v>
      </c>
      <c r="AV52" s="172">
        <v>0.5</v>
      </c>
      <c r="AW52" s="172">
        <v>0.75</v>
      </c>
      <c r="AX52" s="172">
        <v>0.95</v>
      </c>
      <c r="AY52" s="173" t="s">
        <v>195</v>
      </c>
      <c r="BA52" s="124"/>
      <c r="BB52" s="124"/>
      <c r="BC52" s="124"/>
      <c r="BD52" s="124"/>
      <c r="BE52" s="124"/>
      <c r="BF52" s="124"/>
      <c r="BG52" s="124"/>
    </row>
    <row r="53" spans="1:59">
      <c r="A53" s="6"/>
      <c r="C53">
        <v>2022</v>
      </c>
      <c r="D53" s="127">
        <v>54.7229565858689</v>
      </c>
      <c r="E53" s="128">
        <v>7.7115747252747289</v>
      </c>
      <c r="F53" s="128">
        <v>0</v>
      </c>
      <c r="G53" s="128">
        <v>16328.852498791208</v>
      </c>
      <c r="H53" s="128">
        <v>2426.7843875824169</v>
      </c>
      <c r="I53" s="128">
        <v>5438.4666110988992</v>
      </c>
      <c r="J53" s="128">
        <v>243.12480252747255</v>
      </c>
      <c r="K53" s="128">
        <v>1.7726858241758239</v>
      </c>
      <c r="L53" s="128">
        <v>3282.089842417583</v>
      </c>
      <c r="M53" s="128">
        <v>658.72010241758187</v>
      </c>
      <c r="N53" s="128">
        <v>170.73714000000021</v>
      </c>
      <c r="O53" s="129">
        <v>28612.982601970481</v>
      </c>
      <c r="P53" s="130"/>
      <c r="Q53" s="109">
        <v>0.87305472271334572</v>
      </c>
      <c r="R53" s="105">
        <v>0.85371299834717129</v>
      </c>
      <c r="T53" s="99">
        <v>31.234564261340694</v>
      </c>
      <c r="U53" s="117">
        <v>16</v>
      </c>
      <c r="V53" s="117">
        <v>0</v>
      </c>
      <c r="W53" s="117">
        <v>5153.2999999999993</v>
      </c>
      <c r="X53" s="117">
        <v>1002</v>
      </c>
      <c r="Y53" s="117">
        <v>1019</v>
      </c>
      <c r="Z53" s="117">
        <v>485</v>
      </c>
      <c r="AA53" s="117">
        <v>155</v>
      </c>
      <c r="AB53" s="117">
        <v>1223</v>
      </c>
      <c r="AC53" s="117">
        <v>221</v>
      </c>
      <c r="AD53" s="117">
        <v>40</v>
      </c>
      <c r="AE53" s="117">
        <v>0</v>
      </c>
      <c r="AF53" s="100">
        <v>9345.5345642613393</v>
      </c>
      <c r="AG53" s="2"/>
      <c r="AI53" s="151">
        <v>567.21057976406587</v>
      </c>
      <c r="AJ53" s="152">
        <v>209.95966196509494</v>
      </c>
      <c r="AK53" s="152">
        <v>1.3444935633461537</v>
      </c>
      <c r="AL53" s="152">
        <v>1318.5691866737911</v>
      </c>
      <c r="AM53" s="152">
        <v>383.12984482423144</v>
      </c>
      <c r="AN53" s="152">
        <v>203.86014516000029</v>
      </c>
      <c r="AO53" s="153">
        <v>2684.0739119505297</v>
      </c>
      <c r="AP53" s="10"/>
      <c r="AQ53" s="167">
        <v>90.52988106776894</v>
      </c>
      <c r="AR53" s="38"/>
      <c r="AT53" s="168">
        <v>108.875</v>
      </c>
      <c r="AU53" s="169">
        <v>139.85499999999999</v>
      </c>
      <c r="AV53" s="169">
        <v>158.25</v>
      </c>
      <c r="AW53" s="169">
        <v>181.8</v>
      </c>
      <c r="AX53" s="169">
        <v>208.35499999999999</v>
      </c>
      <c r="AY53" s="170">
        <v>159.98879120879121</v>
      </c>
      <c r="BA53" s="67"/>
    </row>
    <row r="54" spans="1:59">
      <c r="A54" s="6"/>
      <c r="C54">
        <v>2023</v>
      </c>
      <c r="D54" s="132">
        <v>108.68844302534499</v>
      </c>
      <c r="E54" s="133">
        <v>53.756540989010972</v>
      </c>
      <c r="F54" s="133">
        <v>0</v>
      </c>
      <c r="G54" s="133">
        <v>24123.672935054943</v>
      </c>
      <c r="H54" s="133">
        <v>3798.7176865934061</v>
      </c>
      <c r="I54" s="133">
        <v>8351.3120059340636</v>
      </c>
      <c r="J54" s="133">
        <v>131.73084395604397</v>
      </c>
      <c r="K54" s="133">
        <v>0.54279626373626377</v>
      </c>
      <c r="L54" s="133">
        <v>3831.3383154945063</v>
      </c>
      <c r="M54" s="133">
        <v>964.18147340659357</v>
      </c>
      <c r="N54" s="133">
        <v>258.03917131868155</v>
      </c>
      <c r="O54" s="134">
        <v>41621.980212036324</v>
      </c>
      <c r="P54" s="130"/>
      <c r="Q54" s="107">
        <v>0.9018902092941814</v>
      </c>
      <c r="R54" s="110">
        <v>0.8816059830883336</v>
      </c>
      <c r="T54" s="118">
        <v>62.036782548712885</v>
      </c>
      <c r="U54" s="104">
        <v>55.4</v>
      </c>
      <c r="V54" s="104">
        <v>0</v>
      </c>
      <c r="W54" s="104">
        <v>5153.2999999999993</v>
      </c>
      <c r="X54" s="104">
        <v>1254</v>
      </c>
      <c r="Y54" s="104">
        <v>1171</v>
      </c>
      <c r="Z54" s="104">
        <v>485</v>
      </c>
      <c r="AA54" s="104">
        <v>155</v>
      </c>
      <c r="AB54" s="104">
        <v>1223</v>
      </c>
      <c r="AC54" s="104">
        <v>221</v>
      </c>
      <c r="AD54" s="104">
        <v>40</v>
      </c>
      <c r="AE54" s="104">
        <v>35</v>
      </c>
      <c r="AF54" s="119">
        <v>9854.7367825487127</v>
      </c>
      <c r="AG54" s="2"/>
      <c r="AI54" s="154">
        <v>836.26282368516456</v>
      </c>
      <c r="AJ54" s="147">
        <v>113.76117607031209</v>
      </c>
      <c r="AK54" s="147">
        <v>0.41168382623076927</v>
      </c>
      <c r="AL54" s="147">
        <v>1527.3235246607419</v>
      </c>
      <c r="AM54" s="147">
        <v>562.19290613963233</v>
      </c>
      <c r="AN54" s="147">
        <v>308.09877055450573</v>
      </c>
      <c r="AO54" s="155">
        <v>3348.0508849365874</v>
      </c>
      <c r="AP54" s="10"/>
      <c r="AQ54" s="165">
        <v>76.854026203512205</v>
      </c>
      <c r="AR54" s="38"/>
      <c r="AT54" s="112">
        <v>71.125</v>
      </c>
      <c r="AU54" s="113">
        <v>93.795000000000002</v>
      </c>
      <c r="AV54" s="113">
        <v>111.39</v>
      </c>
      <c r="AW54" s="113">
        <v>129.435</v>
      </c>
      <c r="AX54" s="113">
        <v>160.09</v>
      </c>
      <c r="AY54" s="131">
        <v>113.31956043956042</v>
      </c>
      <c r="BA54" s="67"/>
      <c r="BC54" s="130"/>
      <c r="BD54" s="130"/>
      <c r="BE54" s="130"/>
      <c r="BF54" s="130"/>
      <c r="BG54" s="130"/>
    </row>
    <row r="55" spans="1:59">
      <c r="A55" s="6"/>
      <c r="C55">
        <v>2024</v>
      </c>
      <c r="D55" s="132">
        <v>173.22481004148099</v>
      </c>
      <c r="E55" s="133">
        <v>94.099971318681327</v>
      </c>
      <c r="F55" s="133">
        <v>0</v>
      </c>
      <c r="G55" s="133">
        <v>24108.625314835161</v>
      </c>
      <c r="H55" s="133">
        <v>4365.2894461538463</v>
      </c>
      <c r="I55" s="133">
        <v>9448.9448515384629</v>
      </c>
      <c r="J55" s="133">
        <v>104.45745274725272</v>
      </c>
      <c r="K55" s="133">
        <v>1.3572425274725273</v>
      </c>
      <c r="L55" s="133">
        <v>2742.7328021978019</v>
      </c>
      <c r="M55" s="133">
        <v>966.31442999999979</v>
      </c>
      <c r="N55" s="133">
        <v>258.5726600000001</v>
      </c>
      <c r="O55" s="134">
        <v>42263.61898136016</v>
      </c>
      <c r="P55" s="130"/>
      <c r="Q55" s="107">
        <v>0.93058880315762804</v>
      </c>
      <c r="R55" s="110">
        <v>0.90973650578396925</v>
      </c>
      <c r="T55" s="118">
        <v>98.872608471164938</v>
      </c>
      <c r="U55" s="104">
        <v>55.4</v>
      </c>
      <c r="V55" s="104">
        <v>0</v>
      </c>
      <c r="W55" s="104">
        <v>5153.2999999999993</v>
      </c>
      <c r="X55" s="104">
        <v>1254</v>
      </c>
      <c r="Y55" s="104">
        <v>1171</v>
      </c>
      <c r="Z55" s="104">
        <v>485</v>
      </c>
      <c r="AA55" s="104">
        <v>155</v>
      </c>
      <c r="AB55" s="104">
        <v>843</v>
      </c>
      <c r="AC55" s="104">
        <v>221</v>
      </c>
      <c r="AD55" s="104">
        <v>40</v>
      </c>
      <c r="AE55" s="104">
        <v>135</v>
      </c>
      <c r="AF55" s="119">
        <v>9611.5726084711641</v>
      </c>
      <c r="AG55" s="2"/>
      <c r="AI55" s="154">
        <v>885.55675366692287</v>
      </c>
      <c r="AJ55" s="147">
        <v>90.208202703094472</v>
      </c>
      <c r="AK55" s="147">
        <v>1.0294005949615381</v>
      </c>
      <c r="AL55" s="147">
        <v>1128.0801277132855</v>
      </c>
      <c r="AM55" s="147">
        <v>563.40160928763623</v>
      </c>
      <c r="AN55" s="147">
        <v>308.73575604000013</v>
      </c>
      <c r="AO55" s="155">
        <v>2977.0118500059007</v>
      </c>
      <c r="AP55" s="10"/>
      <c r="AQ55" s="165">
        <v>66.168460648241592</v>
      </c>
      <c r="AR55" s="38"/>
      <c r="AT55" s="112">
        <v>51.87</v>
      </c>
      <c r="AU55" s="113">
        <v>72.849999999999994</v>
      </c>
      <c r="AV55" s="113">
        <v>94.55</v>
      </c>
      <c r="AW55" s="113">
        <v>119.065</v>
      </c>
      <c r="AX55" s="113">
        <v>159.86000000000001</v>
      </c>
      <c r="AY55" s="131">
        <v>98.587472527472542</v>
      </c>
      <c r="BA55" s="67"/>
      <c r="BC55" s="130"/>
      <c r="BD55" s="130"/>
      <c r="BE55" s="130"/>
      <c r="BF55" s="130"/>
      <c r="BG55" s="130"/>
    </row>
    <row r="56" spans="1:59">
      <c r="A56" s="6"/>
      <c r="C56">
        <v>2025</v>
      </c>
      <c r="D56" s="132">
        <v>243.96172303048002</v>
      </c>
      <c r="E56" s="133">
        <v>93.447019010989024</v>
      </c>
      <c r="F56" s="133">
        <v>0</v>
      </c>
      <c r="G56" s="133">
        <v>24264.955595604395</v>
      </c>
      <c r="H56" s="133">
        <v>4631.7551702197807</v>
      </c>
      <c r="I56" s="133">
        <v>9327.9484568131884</v>
      </c>
      <c r="J56" s="133">
        <v>123.65892879120884</v>
      </c>
      <c r="K56" s="133">
        <v>1.8968554945054932</v>
      </c>
      <c r="L56" s="133">
        <v>2782.6061257142846</v>
      </c>
      <c r="M56" s="133">
        <v>963.81988000000035</v>
      </c>
      <c r="N56" s="133">
        <v>257.91339648351624</v>
      </c>
      <c r="O56" s="134">
        <v>42691.963151162345</v>
      </c>
      <c r="P56" s="130"/>
      <c r="Q56" s="107">
        <v>0.92987350398615276</v>
      </c>
      <c r="R56" s="110">
        <v>0.90930419909971794</v>
      </c>
      <c r="T56" s="118">
        <v>139.2475588073516</v>
      </c>
      <c r="U56" s="104">
        <v>55.4</v>
      </c>
      <c r="V56" s="104">
        <v>0</v>
      </c>
      <c r="W56" s="104">
        <v>5153.2999999999993</v>
      </c>
      <c r="X56" s="104">
        <v>1426.5</v>
      </c>
      <c r="Y56" s="104">
        <v>1171</v>
      </c>
      <c r="Z56" s="104">
        <v>485</v>
      </c>
      <c r="AA56" s="104">
        <v>155</v>
      </c>
      <c r="AB56" s="104">
        <v>843</v>
      </c>
      <c r="AC56" s="104">
        <v>221</v>
      </c>
      <c r="AD56" s="104">
        <v>40</v>
      </c>
      <c r="AE56" s="104">
        <v>135</v>
      </c>
      <c r="AF56" s="119">
        <v>9824.447558807351</v>
      </c>
      <c r="AG56" s="2"/>
      <c r="AI56" s="154">
        <v>867.84321482296718</v>
      </c>
      <c r="AJ56" s="147">
        <v>106.79036699694245</v>
      </c>
      <c r="AK56" s="147">
        <v>1.4386700498076914</v>
      </c>
      <c r="AL56" s="147">
        <v>1147.1279187580051</v>
      </c>
      <c r="AM56" s="147">
        <v>561.97380055309111</v>
      </c>
      <c r="AN56" s="147">
        <v>307.94859540131847</v>
      </c>
      <c r="AO56" s="155">
        <v>2993.1225665821321</v>
      </c>
      <c r="AP56" s="10"/>
      <c r="AQ56" s="165">
        <v>65.894002514256869</v>
      </c>
      <c r="AR56" s="38"/>
      <c r="AT56" s="112">
        <v>54.905000000000001</v>
      </c>
      <c r="AU56" s="113">
        <v>77.509999999999991</v>
      </c>
      <c r="AV56" s="113">
        <v>98.19</v>
      </c>
      <c r="AW56" s="113">
        <v>121.97999999999999</v>
      </c>
      <c r="AX56" s="113">
        <v>160.61500000000001</v>
      </c>
      <c r="AY56" s="131">
        <v>101.29285714285712</v>
      </c>
      <c r="BA56" s="67"/>
      <c r="BC56" s="130"/>
      <c r="BD56" s="130"/>
      <c r="BE56" s="130"/>
      <c r="BF56" s="130"/>
      <c r="BG56" s="130"/>
    </row>
    <row r="57" spans="1:59">
      <c r="A57" s="6"/>
      <c r="C57">
        <v>2026</v>
      </c>
      <c r="D57" s="132">
        <v>321.72573166303999</v>
      </c>
      <c r="E57" s="133">
        <v>282.04050527472521</v>
      </c>
      <c r="F57" s="133">
        <v>0</v>
      </c>
      <c r="G57" s="133">
        <v>24186.312622747257</v>
      </c>
      <c r="H57" s="133">
        <v>5430.422639560441</v>
      </c>
      <c r="I57" s="133">
        <v>9410.8985825274722</v>
      </c>
      <c r="J57" s="133">
        <v>114.69107758241761</v>
      </c>
      <c r="K57" s="133">
        <v>2.962393076923076</v>
      </c>
      <c r="L57" s="133">
        <v>2551.7368931868141</v>
      </c>
      <c r="M57" s="133">
        <v>964.23824000000025</v>
      </c>
      <c r="N57" s="133">
        <v>258.03294999999957</v>
      </c>
      <c r="O57" s="134">
        <v>43523.061635619088</v>
      </c>
      <c r="P57" s="130"/>
      <c r="Q57" s="107">
        <v>0.93689502404741454</v>
      </c>
      <c r="R57" s="110">
        <v>0.91651256903139366</v>
      </c>
      <c r="T57" s="118">
        <v>183.6334084834703</v>
      </c>
      <c r="U57" s="104">
        <v>168.4</v>
      </c>
      <c r="V57" s="104">
        <v>0</v>
      </c>
      <c r="W57" s="104">
        <v>5153.2999999999993</v>
      </c>
      <c r="X57" s="104">
        <v>1556.5</v>
      </c>
      <c r="Y57" s="104">
        <v>1251</v>
      </c>
      <c r="Z57" s="104">
        <v>485</v>
      </c>
      <c r="AA57" s="104">
        <v>155</v>
      </c>
      <c r="AB57" s="104">
        <v>843</v>
      </c>
      <c r="AC57" s="104">
        <v>221</v>
      </c>
      <c r="AD57" s="104">
        <v>40</v>
      </c>
      <c r="AE57" s="104">
        <v>135</v>
      </c>
      <c r="AF57" s="119">
        <v>10191.83340848347</v>
      </c>
      <c r="AG57" s="2"/>
      <c r="AI57" s="154">
        <v>871.40609116857138</v>
      </c>
      <c r="AJ57" s="147">
        <v>99.04583830724485</v>
      </c>
      <c r="AK57" s="147">
        <v>2.2468270291923074</v>
      </c>
      <c r="AL57" s="147">
        <v>1054.8081952297146</v>
      </c>
      <c r="AM57" s="147">
        <v>562.26558904890931</v>
      </c>
      <c r="AN57" s="147">
        <v>308.0913422999995</v>
      </c>
      <c r="AO57" s="155">
        <v>2897.8638830836317</v>
      </c>
      <c r="AP57" s="10"/>
      <c r="AQ57" s="165">
        <v>62.447589353298852</v>
      </c>
      <c r="AR57" s="38"/>
      <c r="AT57" s="112">
        <v>53.755000000000003</v>
      </c>
      <c r="AU57" s="113">
        <v>81.260000000000005</v>
      </c>
      <c r="AV57" s="113">
        <v>99.81</v>
      </c>
      <c r="AW57" s="113">
        <v>121.215</v>
      </c>
      <c r="AX57" s="113">
        <v>164.965</v>
      </c>
      <c r="AY57" s="131">
        <v>103.34252747252749</v>
      </c>
      <c r="BA57" s="67"/>
      <c r="BC57" s="130"/>
      <c r="BD57" s="130"/>
      <c r="BE57" s="130"/>
      <c r="BF57" s="130"/>
      <c r="BG57" s="130"/>
    </row>
    <row r="58" spans="1:59">
      <c r="A58" s="6"/>
      <c r="C58">
        <v>2027</v>
      </c>
      <c r="D58" s="132">
        <v>405.98522580538497</v>
      </c>
      <c r="E58" s="133">
        <v>336.51615131868118</v>
      </c>
      <c r="F58" s="133">
        <v>0</v>
      </c>
      <c r="G58" s="133">
        <v>23906.542846813183</v>
      </c>
      <c r="H58" s="133">
        <v>6756.1276473626358</v>
      </c>
      <c r="I58" s="133">
        <v>9878.4551154945075</v>
      </c>
      <c r="J58" s="133">
        <v>0</v>
      </c>
      <c r="K58" s="133">
        <v>4.7745074725274756</v>
      </c>
      <c r="L58" s="133">
        <v>1796.8683686813185</v>
      </c>
      <c r="M58" s="133">
        <v>964.21644000000015</v>
      </c>
      <c r="N58" s="133">
        <v>257.99644000000023</v>
      </c>
      <c r="O58" s="134">
        <v>44307.482742948239</v>
      </c>
      <c r="P58" s="130"/>
      <c r="Q58" s="107">
        <v>0.95818424993310325</v>
      </c>
      <c r="R58" s="110">
        <v>0.93757579657142576</v>
      </c>
      <c r="T58" s="118">
        <v>231.72672705786812</v>
      </c>
      <c r="U58" s="104">
        <v>204.4</v>
      </c>
      <c r="V58" s="104">
        <v>0</v>
      </c>
      <c r="W58" s="104">
        <v>5153.2999999999993</v>
      </c>
      <c r="X58" s="104">
        <v>1936.5</v>
      </c>
      <c r="Y58" s="104">
        <v>1251</v>
      </c>
      <c r="Z58" s="104">
        <v>0</v>
      </c>
      <c r="AA58" s="104">
        <v>155</v>
      </c>
      <c r="AB58" s="104">
        <v>843</v>
      </c>
      <c r="AC58" s="104">
        <v>221</v>
      </c>
      <c r="AD58" s="104">
        <v>40</v>
      </c>
      <c r="AE58" s="104">
        <v>135</v>
      </c>
      <c r="AF58" s="119">
        <v>10170.926727057868</v>
      </c>
      <c r="AG58" s="2"/>
      <c r="AI58" s="154">
        <v>893.42069828483545</v>
      </c>
      <c r="AJ58" s="147">
        <v>0</v>
      </c>
      <c r="AK58" s="147">
        <v>3.6212251925384638</v>
      </c>
      <c r="AL58" s="147">
        <v>745.72187996135722</v>
      </c>
      <c r="AM58" s="147">
        <v>562.23409869490911</v>
      </c>
      <c r="AN58" s="147">
        <v>308.04774936000024</v>
      </c>
      <c r="AO58" s="155">
        <v>2513.0456514936404</v>
      </c>
      <c r="AP58" s="10"/>
      <c r="AQ58" s="165">
        <v>52.658392901066655</v>
      </c>
      <c r="AR58" s="38"/>
      <c r="AT58" s="112">
        <v>47.875</v>
      </c>
      <c r="AU58" s="113">
        <v>74.634999999999991</v>
      </c>
      <c r="AV58" s="113">
        <v>87.7</v>
      </c>
      <c r="AW58" s="113">
        <v>111.705</v>
      </c>
      <c r="AX58" s="113">
        <v>163.36000000000001</v>
      </c>
      <c r="AY58" s="131">
        <v>95.052747252747224</v>
      </c>
      <c r="BA58" s="67"/>
      <c r="BC58" s="130"/>
      <c r="BD58" s="130"/>
      <c r="BE58" s="130"/>
      <c r="BF58" s="130"/>
      <c r="BG58" s="130"/>
    </row>
    <row r="59" spans="1:59">
      <c r="A59" s="6"/>
      <c r="C59">
        <v>2028</v>
      </c>
      <c r="D59" s="132">
        <v>495.48531503365297</v>
      </c>
      <c r="E59" s="133">
        <v>433.79312549450549</v>
      </c>
      <c r="F59" s="133">
        <v>368.00244373626373</v>
      </c>
      <c r="G59" s="133">
        <v>23920.485970329668</v>
      </c>
      <c r="H59" s="133">
        <v>7233.0993618681332</v>
      </c>
      <c r="I59" s="133">
        <v>9876.942300439563</v>
      </c>
      <c r="J59" s="133">
        <v>0</v>
      </c>
      <c r="K59" s="133">
        <v>5.8889437362637365</v>
      </c>
      <c r="L59" s="133">
        <v>1640.8124740659346</v>
      </c>
      <c r="M59" s="133">
        <v>967.03573999999946</v>
      </c>
      <c r="N59" s="133">
        <v>258.81430999999975</v>
      </c>
      <c r="O59" s="134">
        <v>45200.359984703988</v>
      </c>
      <c r="P59" s="130"/>
      <c r="Q59" s="107">
        <v>0.96255327415251879</v>
      </c>
      <c r="R59" s="110">
        <v>0.94217441722396233</v>
      </c>
      <c r="T59" s="118">
        <v>282.81125287308959</v>
      </c>
      <c r="U59" s="104">
        <v>260.39999999999998</v>
      </c>
      <c r="V59" s="104">
        <v>200</v>
      </c>
      <c r="W59" s="104">
        <v>5153.2999999999993</v>
      </c>
      <c r="X59" s="104">
        <v>2036.5</v>
      </c>
      <c r="Y59" s="104">
        <v>1251</v>
      </c>
      <c r="Z59" s="104">
        <v>0</v>
      </c>
      <c r="AA59" s="104">
        <v>155</v>
      </c>
      <c r="AB59" s="104">
        <v>843</v>
      </c>
      <c r="AC59" s="104">
        <v>221</v>
      </c>
      <c r="AD59" s="104">
        <v>40</v>
      </c>
      <c r="AE59" s="104">
        <v>135</v>
      </c>
      <c r="AF59" s="119">
        <v>10578.01125287309</v>
      </c>
      <c r="AG59" s="2"/>
      <c r="AI59" s="154">
        <v>888.25988012142864</v>
      </c>
      <c r="AJ59" s="147">
        <v>0</v>
      </c>
      <c r="AK59" s="147">
        <v>4.4664693767692309</v>
      </c>
      <c r="AL59" s="147">
        <v>680.97599173885726</v>
      </c>
      <c r="AM59" s="147">
        <v>563.87772457472681</v>
      </c>
      <c r="AN59" s="147">
        <v>309.02428613999967</v>
      </c>
      <c r="AO59" s="155">
        <v>2446.6043519517816</v>
      </c>
      <c r="AP59" s="10"/>
      <c r="AQ59" s="165">
        <v>50.274362074766437</v>
      </c>
      <c r="AR59" s="38"/>
      <c r="AT59" s="112">
        <v>48.97</v>
      </c>
      <c r="AU59" s="113">
        <v>76.06</v>
      </c>
      <c r="AV59" s="113">
        <v>90.51</v>
      </c>
      <c r="AW59" s="113">
        <v>113.09</v>
      </c>
      <c r="AX59" s="113">
        <v>168.82</v>
      </c>
      <c r="AY59" s="131">
        <v>97.264175824175751</v>
      </c>
      <c r="BA59" s="67"/>
      <c r="BC59" s="130"/>
      <c r="BD59" s="130"/>
      <c r="BE59" s="130"/>
      <c r="BF59" s="130"/>
      <c r="BG59" s="130"/>
    </row>
    <row r="60" spans="1:59">
      <c r="A60" s="6"/>
      <c r="C60">
        <v>2029</v>
      </c>
      <c r="D60" s="132">
        <v>587.30583293534607</v>
      </c>
      <c r="E60" s="133">
        <v>472.54265340659327</v>
      </c>
      <c r="F60" s="133">
        <v>365.36674384615372</v>
      </c>
      <c r="G60" s="133">
        <v>23863.450903956043</v>
      </c>
      <c r="H60" s="133">
        <v>8051.0585650549447</v>
      </c>
      <c r="I60" s="133">
        <v>9821.8983202197833</v>
      </c>
      <c r="J60" s="133">
        <v>0</v>
      </c>
      <c r="K60" s="133">
        <v>7.1748254945054901</v>
      </c>
      <c r="L60" s="133">
        <v>1528.1749802197808</v>
      </c>
      <c r="M60" s="133">
        <v>964.06213999999909</v>
      </c>
      <c r="N60" s="133">
        <v>257.93310000000019</v>
      </c>
      <c r="O60" s="134">
        <v>45918.968065133158</v>
      </c>
      <c r="P60" s="130"/>
      <c r="Q60" s="107">
        <v>0.96564980336093464</v>
      </c>
      <c r="R60" s="110">
        <v>0.94556907415321201</v>
      </c>
      <c r="T60" s="118">
        <v>335.22022427816557</v>
      </c>
      <c r="U60" s="104">
        <v>310.39999999999998</v>
      </c>
      <c r="V60" s="104">
        <v>200</v>
      </c>
      <c r="W60" s="104">
        <v>5153.2999999999993</v>
      </c>
      <c r="X60" s="104">
        <v>2456.5</v>
      </c>
      <c r="Y60" s="104">
        <v>1251</v>
      </c>
      <c r="Z60" s="104">
        <v>0</v>
      </c>
      <c r="AA60" s="104">
        <v>155</v>
      </c>
      <c r="AB60" s="104">
        <v>843</v>
      </c>
      <c r="AC60" s="104">
        <v>221</v>
      </c>
      <c r="AD60" s="104">
        <v>40</v>
      </c>
      <c r="AE60" s="104">
        <v>135</v>
      </c>
      <c r="AF60" s="119">
        <v>11100.420224278165</v>
      </c>
      <c r="AG60" s="2"/>
      <c r="AI60" s="154">
        <v>882.98851942164856</v>
      </c>
      <c r="AJ60" s="147">
        <v>0</v>
      </c>
      <c r="AK60" s="147">
        <v>5.4417463963076891</v>
      </c>
      <c r="AL60" s="147">
        <v>634.11812222444519</v>
      </c>
      <c r="AM60" s="147">
        <v>562.10483701563578</v>
      </c>
      <c r="AN60" s="147">
        <v>307.97212140000028</v>
      </c>
      <c r="AO60" s="155">
        <v>2392.6253464580373</v>
      </c>
      <c r="AP60" s="10"/>
      <c r="AQ60" s="165">
        <v>48.361490788451988</v>
      </c>
      <c r="AR60" s="38"/>
      <c r="AT60" s="112">
        <v>50.24</v>
      </c>
      <c r="AU60" s="113">
        <v>75.864999999999995</v>
      </c>
      <c r="AV60" s="113">
        <v>92.6</v>
      </c>
      <c r="AW60" s="113">
        <v>113.71000000000001</v>
      </c>
      <c r="AX60" s="113">
        <v>169.47</v>
      </c>
      <c r="AY60" s="131">
        <v>97.580769230769235</v>
      </c>
      <c r="BA60" s="67"/>
      <c r="BC60" s="130"/>
      <c r="BD60" s="130"/>
      <c r="BE60" s="130"/>
      <c r="BF60" s="130"/>
      <c r="BG60" s="130"/>
    </row>
    <row r="61" spans="1:59">
      <c r="A61" s="6"/>
      <c r="C61">
        <v>2030</v>
      </c>
      <c r="D61" s="132">
        <v>683.06228426687301</v>
      </c>
      <c r="E61" s="133">
        <v>508.8462465934067</v>
      </c>
      <c r="F61" s="133">
        <v>357.72705197802208</v>
      </c>
      <c r="G61" s="133">
        <v>23795.682802637362</v>
      </c>
      <c r="H61" s="133">
        <v>9013.9699521978037</v>
      </c>
      <c r="I61" s="133">
        <v>9834.1278934065922</v>
      </c>
      <c r="J61" s="133">
        <v>0</v>
      </c>
      <c r="K61" s="133">
        <v>6.8830009890109896</v>
      </c>
      <c r="L61" s="133">
        <v>1413.0575648351646</v>
      </c>
      <c r="M61" s="133">
        <v>963.57680999999934</v>
      </c>
      <c r="N61" s="133">
        <v>257.86599999999999</v>
      </c>
      <c r="O61" s="134">
        <v>46834.799606904235</v>
      </c>
      <c r="P61" s="130"/>
      <c r="Q61" s="107">
        <v>0.96887007084029064</v>
      </c>
      <c r="R61" s="110">
        <v>0.94910798389595752</v>
      </c>
      <c r="T61" s="118">
        <v>389.87573302903706</v>
      </c>
      <c r="U61" s="104">
        <v>310.39999999999998</v>
      </c>
      <c r="V61" s="104">
        <v>200</v>
      </c>
      <c r="W61" s="104">
        <v>5153.2999999999993</v>
      </c>
      <c r="X61" s="104">
        <v>2556.5</v>
      </c>
      <c r="Y61" s="104">
        <v>1251</v>
      </c>
      <c r="Z61" s="104">
        <v>0</v>
      </c>
      <c r="AA61" s="104">
        <v>155</v>
      </c>
      <c r="AB61" s="104">
        <v>843</v>
      </c>
      <c r="AC61" s="104">
        <v>221</v>
      </c>
      <c r="AD61" s="104">
        <v>40</v>
      </c>
      <c r="AE61" s="104">
        <v>135</v>
      </c>
      <c r="AF61" s="119">
        <v>11255.075733029036</v>
      </c>
      <c r="AG61" s="2"/>
      <c r="AI61" s="154">
        <v>885.39131661593399</v>
      </c>
      <c r="AJ61" s="147">
        <v>0</v>
      </c>
      <c r="AK61" s="147">
        <v>5.2204121001153849</v>
      </c>
      <c r="AL61" s="147">
        <v>586.56945443080758</v>
      </c>
      <c r="AM61" s="147">
        <v>561.78011332781762</v>
      </c>
      <c r="AN61" s="147">
        <v>307.89200400000004</v>
      </c>
      <c r="AO61" s="155">
        <v>2346.8533004746746</v>
      </c>
      <c r="AP61" s="10"/>
      <c r="AQ61" s="165">
        <v>46.443063429265429</v>
      </c>
      <c r="AR61" s="38"/>
      <c r="AT61" s="112">
        <v>49.305</v>
      </c>
      <c r="AU61" s="113">
        <v>75.704999999999998</v>
      </c>
      <c r="AV61" s="113">
        <v>92.49</v>
      </c>
      <c r="AW61" s="113">
        <v>116.44</v>
      </c>
      <c r="AX61" s="113">
        <v>169.3</v>
      </c>
      <c r="AY61" s="131">
        <v>97.835604395604449</v>
      </c>
      <c r="BA61" s="67"/>
      <c r="BC61" s="130"/>
      <c r="BD61" s="130"/>
      <c r="BE61" s="130"/>
      <c r="BF61" s="130"/>
      <c r="BG61" s="130"/>
    </row>
    <row r="62" spans="1:59">
      <c r="A62" s="6"/>
      <c r="C62">
        <v>2031</v>
      </c>
      <c r="D62" s="132">
        <v>786.93303169621004</v>
      </c>
      <c r="E62" s="133">
        <v>506.84227043956042</v>
      </c>
      <c r="F62" s="133">
        <v>895.62996549450531</v>
      </c>
      <c r="G62" s="133">
        <v>23674.621616043951</v>
      </c>
      <c r="H62" s="133">
        <v>9475.9680462637352</v>
      </c>
      <c r="I62" s="133">
        <v>9803.4792437362612</v>
      </c>
      <c r="J62" s="133">
        <v>0</v>
      </c>
      <c r="K62" s="133">
        <v>7.3100652747252779</v>
      </c>
      <c r="L62" s="133">
        <v>1439.2533909890108</v>
      </c>
      <c r="M62" s="133">
        <v>963.81987000000129</v>
      </c>
      <c r="N62" s="133">
        <v>257.91355999999979</v>
      </c>
      <c r="O62" s="134">
        <v>47811.771059937957</v>
      </c>
      <c r="P62" s="130"/>
      <c r="Q62" s="107">
        <v>0.96895122799097722</v>
      </c>
      <c r="R62" s="110">
        <v>0.94958598535824956</v>
      </c>
      <c r="T62" s="118">
        <v>449.16268932432075</v>
      </c>
      <c r="U62" s="104">
        <v>310.39999999999998</v>
      </c>
      <c r="V62" s="104">
        <v>550</v>
      </c>
      <c r="W62" s="104">
        <v>5153.2999999999993</v>
      </c>
      <c r="X62" s="104">
        <v>2656.5</v>
      </c>
      <c r="Y62" s="104">
        <v>1251</v>
      </c>
      <c r="Z62" s="104">
        <v>0</v>
      </c>
      <c r="AA62" s="104">
        <v>155</v>
      </c>
      <c r="AB62" s="104">
        <v>843</v>
      </c>
      <c r="AC62" s="104">
        <v>221</v>
      </c>
      <c r="AD62" s="104">
        <v>40</v>
      </c>
      <c r="AE62" s="104">
        <v>135</v>
      </c>
      <c r="AF62" s="119">
        <v>11764.36268932432</v>
      </c>
      <c r="AG62" s="2"/>
      <c r="AI62" s="154">
        <v>880.76941968274718</v>
      </c>
      <c r="AJ62" s="147">
        <v>0</v>
      </c>
      <c r="AK62" s="147">
        <v>5.5443190076153881</v>
      </c>
      <c r="AL62" s="147">
        <v>598.37734435618665</v>
      </c>
      <c r="AM62" s="147">
        <v>561.97379387309172</v>
      </c>
      <c r="AN62" s="147">
        <v>307.94879063999974</v>
      </c>
      <c r="AO62" s="155">
        <v>2354.6136675596408</v>
      </c>
      <c r="AP62" s="10"/>
      <c r="AQ62" s="165">
        <v>45.676170309119684</v>
      </c>
      <c r="AR62" s="38"/>
      <c r="AT62" s="112">
        <v>50.53</v>
      </c>
      <c r="AU62" s="113">
        <v>78.75</v>
      </c>
      <c r="AV62" s="113">
        <v>96.08</v>
      </c>
      <c r="AW62" s="113">
        <v>118.59</v>
      </c>
      <c r="AX62" s="113">
        <v>174.215</v>
      </c>
      <c r="AY62" s="131">
        <v>101.31703296703296</v>
      </c>
      <c r="BA62" s="67"/>
      <c r="BC62" s="130"/>
      <c r="BD62" s="130"/>
      <c r="BE62" s="130"/>
      <c r="BF62" s="130"/>
      <c r="BG62" s="130"/>
    </row>
    <row r="63" spans="1:59">
      <c r="A63" s="6"/>
      <c r="C63">
        <v>2032</v>
      </c>
      <c r="D63" s="132">
        <v>893.94746145643705</v>
      </c>
      <c r="E63" s="133">
        <v>580.97517549450549</v>
      </c>
      <c r="F63" s="133">
        <v>1596.9490643956046</v>
      </c>
      <c r="G63" s="133">
        <v>23701.80545428571</v>
      </c>
      <c r="H63" s="133">
        <v>9619.5591310989039</v>
      </c>
      <c r="I63" s="133">
        <v>9812.5014363736263</v>
      </c>
      <c r="J63" s="133">
        <v>0</v>
      </c>
      <c r="K63" s="133">
        <v>8.2577841758241775</v>
      </c>
      <c r="L63" s="133">
        <v>1488.2495906593404</v>
      </c>
      <c r="M63" s="133">
        <v>966.94015000000036</v>
      </c>
      <c r="N63" s="133">
        <v>258.72637000000003</v>
      </c>
      <c r="O63" s="134">
        <v>48927.91161793995</v>
      </c>
      <c r="P63" s="130"/>
      <c r="Q63" s="107">
        <v>0.96862815635275434</v>
      </c>
      <c r="R63" s="110">
        <v>0.94965148841685043</v>
      </c>
      <c r="T63" s="118">
        <v>510.24398484956458</v>
      </c>
      <c r="U63" s="104">
        <v>360.4</v>
      </c>
      <c r="V63" s="104">
        <v>1150</v>
      </c>
      <c r="W63" s="104">
        <v>5153.2999999999993</v>
      </c>
      <c r="X63" s="104">
        <v>2745.8</v>
      </c>
      <c r="Y63" s="104">
        <v>1251</v>
      </c>
      <c r="Z63" s="104">
        <v>0</v>
      </c>
      <c r="AA63" s="104">
        <v>155</v>
      </c>
      <c r="AB63" s="104">
        <v>843</v>
      </c>
      <c r="AC63" s="104">
        <v>221</v>
      </c>
      <c r="AD63" s="104">
        <v>40</v>
      </c>
      <c r="AE63" s="104">
        <v>135</v>
      </c>
      <c r="AF63" s="119">
        <v>12564.743984849563</v>
      </c>
      <c r="AG63" s="2"/>
      <c r="AI63" s="154">
        <v>881.40343067714321</v>
      </c>
      <c r="AJ63" s="147">
        <v>0</v>
      </c>
      <c r="AK63" s="147">
        <v>6.2631164081538477</v>
      </c>
      <c r="AL63" s="147">
        <v>619.80185655803825</v>
      </c>
      <c r="AM63" s="147">
        <v>563.85054583545468</v>
      </c>
      <c r="AN63" s="147">
        <v>308.91928578000011</v>
      </c>
      <c r="AO63" s="155">
        <v>2380.2382352587902</v>
      </c>
      <c r="AP63" s="10"/>
      <c r="AQ63" s="165">
        <v>45.159783075904301</v>
      </c>
      <c r="AR63" s="38"/>
      <c r="AT63" s="112">
        <v>53.954999999999998</v>
      </c>
      <c r="AU63" s="113">
        <v>81.034999999999997</v>
      </c>
      <c r="AV63" s="113">
        <v>99.21</v>
      </c>
      <c r="AW63" s="113">
        <v>121.69499999999999</v>
      </c>
      <c r="AX63" s="113">
        <v>181.505</v>
      </c>
      <c r="AY63" s="131">
        <v>104.45868131868134</v>
      </c>
      <c r="BA63" s="67"/>
      <c r="BC63" s="130"/>
      <c r="BD63" s="130"/>
      <c r="BE63" s="130"/>
      <c r="BF63" s="130"/>
      <c r="BG63" s="130"/>
    </row>
    <row r="64" spans="1:59">
      <c r="A64" s="6"/>
      <c r="C64">
        <v>2033</v>
      </c>
      <c r="D64" s="132">
        <v>995.00379707839591</v>
      </c>
      <c r="E64" s="133">
        <v>576.01350439560451</v>
      </c>
      <c r="F64" s="133">
        <v>2296.7073867032964</v>
      </c>
      <c r="G64" s="133">
        <v>23557.882867252749</v>
      </c>
      <c r="H64" s="133">
        <v>9920.4810785714271</v>
      </c>
      <c r="I64" s="133">
        <v>9790.3429417582411</v>
      </c>
      <c r="J64" s="133">
        <v>0</v>
      </c>
      <c r="K64" s="133">
        <v>7.0776271428571427</v>
      </c>
      <c r="L64" s="133">
        <v>1549.240145604396</v>
      </c>
      <c r="M64" s="133">
        <v>964.29181000000028</v>
      </c>
      <c r="N64" s="133">
        <v>258.041</v>
      </c>
      <c r="O64" s="134">
        <v>49915.082158506957</v>
      </c>
      <c r="P64" s="130"/>
      <c r="Q64" s="107">
        <v>0.96803799757519815</v>
      </c>
      <c r="R64" s="110">
        <v>0.94950204479794353</v>
      </c>
      <c r="T64" s="116">
        <v>567.92454171141321</v>
      </c>
      <c r="U64" s="108">
        <v>360.4</v>
      </c>
      <c r="V64" s="108">
        <v>1400</v>
      </c>
      <c r="W64" s="108">
        <v>5153.2999999999993</v>
      </c>
      <c r="X64" s="108">
        <v>2805.8</v>
      </c>
      <c r="Y64" s="108">
        <v>1251</v>
      </c>
      <c r="Z64" s="108">
        <v>0</v>
      </c>
      <c r="AA64" s="108">
        <v>155</v>
      </c>
      <c r="AB64" s="108">
        <v>843</v>
      </c>
      <c r="AC64" s="108">
        <v>221</v>
      </c>
      <c r="AD64" s="104">
        <v>40</v>
      </c>
      <c r="AE64" s="104">
        <v>285</v>
      </c>
      <c r="AF64" s="119">
        <v>13082.424541711413</v>
      </c>
      <c r="AG64" s="2"/>
      <c r="AI64" s="154">
        <v>880.19493511076928</v>
      </c>
      <c r="AJ64" s="147">
        <v>0</v>
      </c>
      <c r="AK64" s="147">
        <v>5.3680263065</v>
      </c>
      <c r="AL64" s="147">
        <v>644.2884712849451</v>
      </c>
      <c r="AM64" s="147">
        <v>562.26331518109123</v>
      </c>
      <c r="AN64" s="147">
        <v>308.100954</v>
      </c>
      <c r="AO64" s="155">
        <v>2400.2157018833054</v>
      </c>
      <c r="AP64" s="10"/>
      <c r="AQ64" s="165">
        <v>44.670125869585711</v>
      </c>
      <c r="AR64" s="38"/>
      <c r="AT64" s="159">
        <v>56.58</v>
      </c>
      <c r="AU64" s="160">
        <v>82.36</v>
      </c>
      <c r="AV64" s="160">
        <v>103.14</v>
      </c>
      <c r="AW64" s="160">
        <v>125.2</v>
      </c>
      <c r="AX64" s="160">
        <v>181.685</v>
      </c>
      <c r="AY64" s="131">
        <v>107.02967032967034</v>
      </c>
      <c r="BA64" s="67"/>
      <c r="BC64" s="130"/>
      <c r="BD64" s="130"/>
      <c r="BE64" s="130"/>
      <c r="BF64" s="130"/>
      <c r="BG64" s="130"/>
    </row>
    <row r="65" spans="1:59">
      <c r="A65" s="6"/>
      <c r="C65">
        <v>2034</v>
      </c>
      <c r="D65" s="132">
        <v>1102.2438260526301</v>
      </c>
      <c r="E65" s="133">
        <v>633.54041659340646</v>
      </c>
      <c r="F65" s="133">
        <v>2998.7210672527467</v>
      </c>
      <c r="G65" s="133">
        <v>23550.313051318688</v>
      </c>
      <c r="H65" s="133">
        <v>10196.370965824177</v>
      </c>
      <c r="I65" s="133">
        <v>9724.146160109889</v>
      </c>
      <c r="J65" s="133">
        <v>0</v>
      </c>
      <c r="K65" s="133">
        <v>8.3100796703296727</v>
      </c>
      <c r="L65" s="133">
        <v>1598.4665796703293</v>
      </c>
      <c r="M65" s="133">
        <v>964.16455868131879</v>
      </c>
      <c r="N65" s="133">
        <v>258.04007000000018</v>
      </c>
      <c r="O65" s="134">
        <v>51034.316775173509</v>
      </c>
      <c r="P65" s="130"/>
      <c r="Q65" s="107">
        <v>0.96774325379708259</v>
      </c>
      <c r="R65" s="110">
        <v>0.94962328526218953</v>
      </c>
      <c r="T65" s="116">
        <v>629.13460391131844</v>
      </c>
      <c r="U65" s="108">
        <v>410.4</v>
      </c>
      <c r="V65" s="108">
        <v>1800</v>
      </c>
      <c r="W65" s="108">
        <v>5153.2999999999993</v>
      </c>
      <c r="X65" s="108">
        <v>2959.8</v>
      </c>
      <c r="Y65" s="108">
        <v>1251</v>
      </c>
      <c r="Z65" s="108">
        <v>0</v>
      </c>
      <c r="AA65" s="108">
        <v>155</v>
      </c>
      <c r="AB65" s="108">
        <v>843</v>
      </c>
      <c r="AC65" s="108">
        <v>221</v>
      </c>
      <c r="AD65" s="104">
        <v>40</v>
      </c>
      <c r="AE65" s="104">
        <v>285</v>
      </c>
      <c r="AF65" s="119">
        <v>13747.634603911318</v>
      </c>
      <c r="AG65" s="2"/>
      <c r="AI65" s="154">
        <v>874.45005814703302</v>
      </c>
      <c r="AJ65" s="147">
        <v>0</v>
      </c>
      <c r="AK65" s="147">
        <v>6.3027799259615414</v>
      </c>
      <c r="AL65" s="147">
        <v>667.43793929392291</v>
      </c>
      <c r="AM65" s="147">
        <v>562.17736744930266</v>
      </c>
      <c r="AN65" s="147">
        <v>308.09984358000025</v>
      </c>
      <c r="AO65" s="155">
        <v>2418.4679883962203</v>
      </c>
      <c r="AP65" s="10"/>
      <c r="AQ65" s="165">
        <v>44.090374745401377</v>
      </c>
      <c r="AR65" s="38"/>
      <c r="AT65" s="159">
        <v>60.07</v>
      </c>
      <c r="AU65" s="160">
        <v>82.460000000000008</v>
      </c>
      <c r="AV65" s="160">
        <v>105.05</v>
      </c>
      <c r="AW65" s="160">
        <v>130.88499999999999</v>
      </c>
      <c r="AX65" s="160">
        <v>189.32999999999998</v>
      </c>
      <c r="AY65" s="131">
        <v>111.03263736263736</v>
      </c>
      <c r="BA65" s="67"/>
      <c r="BC65" s="130"/>
      <c r="BD65" s="130"/>
      <c r="BE65" s="130"/>
      <c r="BF65" s="130"/>
      <c r="BG65" s="130"/>
    </row>
    <row r="66" spans="1:59" ht="15.75" thickBot="1">
      <c r="A66" s="6"/>
      <c r="C66">
        <v>2035</v>
      </c>
      <c r="D66" s="135">
        <v>1213.8565721466</v>
      </c>
      <c r="E66" s="136">
        <v>645.56770604395615</v>
      </c>
      <c r="F66" s="136">
        <v>3437.6195015384615</v>
      </c>
      <c r="G66" s="136">
        <v>23610.116737362634</v>
      </c>
      <c r="H66" s="136">
        <v>10645.104011318681</v>
      </c>
      <c r="I66" s="136">
        <v>9660.3573653846142</v>
      </c>
      <c r="J66" s="136">
        <v>0</v>
      </c>
      <c r="K66" s="136">
        <v>5.6035732967032965</v>
      </c>
      <c r="L66" s="136">
        <v>1745.6598886813194</v>
      </c>
      <c r="M66" s="136">
        <v>963.86836901098877</v>
      </c>
      <c r="N66" s="136">
        <v>257.91253000000012</v>
      </c>
      <c r="O66" s="137">
        <v>52185.666254783966</v>
      </c>
      <c r="P66" s="130"/>
      <c r="Q66" s="115">
        <v>0.96563716738328209</v>
      </c>
      <c r="R66" s="106">
        <v>0.94797169364987999</v>
      </c>
      <c r="T66" s="103">
        <v>692.84050921609582</v>
      </c>
      <c r="U66" s="102">
        <v>410.4</v>
      </c>
      <c r="V66" s="102">
        <v>2000</v>
      </c>
      <c r="W66" s="102">
        <v>5153.2999999999993</v>
      </c>
      <c r="X66" s="102">
        <v>3213.8</v>
      </c>
      <c r="Y66" s="102">
        <v>1251</v>
      </c>
      <c r="Z66" s="102">
        <v>0</v>
      </c>
      <c r="AA66" s="102">
        <v>155</v>
      </c>
      <c r="AB66" s="102">
        <v>1043</v>
      </c>
      <c r="AC66" s="102">
        <v>221</v>
      </c>
      <c r="AD66" s="111">
        <v>40</v>
      </c>
      <c r="AE66" s="111">
        <v>285</v>
      </c>
      <c r="AF66" s="101">
        <v>14465.340509216094</v>
      </c>
      <c r="AG66" s="2"/>
      <c r="AI66" s="156">
        <v>868.78886606428603</v>
      </c>
      <c r="AJ66" s="157">
        <v>0</v>
      </c>
      <c r="AK66" s="157">
        <v>4.2500301668846152</v>
      </c>
      <c r="AL66" s="157">
        <v>730.52311056515441</v>
      </c>
      <c r="AM66" s="157">
        <v>561.97557081297691</v>
      </c>
      <c r="AN66" s="157">
        <v>307.94756082000015</v>
      </c>
      <c r="AO66" s="158">
        <v>2473.485138429302</v>
      </c>
      <c r="AP66" s="10"/>
      <c r="AQ66" s="166">
        <v>44.225607151222079</v>
      </c>
      <c r="AR66" s="38"/>
      <c r="AT66" s="161">
        <v>62.024999999999999</v>
      </c>
      <c r="AU66" s="162">
        <v>85.025000000000006</v>
      </c>
      <c r="AV66" s="162">
        <v>107.65</v>
      </c>
      <c r="AW66" s="162">
        <v>126.97999999999999</v>
      </c>
      <c r="AX66" s="162">
        <v>175.21499999999997</v>
      </c>
      <c r="AY66" s="163">
        <v>110.42659340659338</v>
      </c>
      <c r="BA66" s="67"/>
      <c r="BC66" s="130"/>
      <c r="BD66" s="130"/>
      <c r="BE66" s="130"/>
      <c r="BF66" s="130"/>
      <c r="BG66" s="130"/>
    </row>
    <row r="67" spans="1:59">
      <c r="A67" s="6"/>
      <c r="D67" s="130"/>
      <c r="E67" s="130"/>
      <c r="F67" s="130"/>
      <c r="G67" s="130"/>
      <c r="H67" s="130"/>
      <c r="I67" s="130"/>
      <c r="J67" s="130"/>
      <c r="K67" s="130"/>
      <c r="L67" s="130"/>
      <c r="M67" s="130"/>
      <c r="N67" s="130"/>
      <c r="O67" s="130"/>
      <c r="P67" s="130"/>
      <c r="Q67" s="39"/>
      <c r="R67" s="39"/>
      <c r="T67" s="3"/>
      <c r="U67" s="3"/>
      <c r="V67" s="3"/>
      <c r="W67" s="3"/>
      <c r="X67" s="3"/>
      <c r="Y67" s="3"/>
      <c r="Z67" s="3"/>
      <c r="AA67" s="3"/>
      <c r="AB67" s="3"/>
      <c r="AC67" s="3"/>
      <c r="AD67" s="2"/>
      <c r="AE67" s="2"/>
      <c r="AF67" s="2"/>
      <c r="AG67" s="2"/>
      <c r="AI67" s="5"/>
      <c r="AJ67" s="5"/>
      <c r="AK67" s="5"/>
      <c r="AL67" s="5"/>
      <c r="AM67" s="5"/>
      <c r="AN67" s="5"/>
      <c r="AO67" s="5"/>
      <c r="AP67" s="10"/>
      <c r="AQ67" s="38"/>
      <c r="AR67" s="38"/>
      <c r="AT67" s="174"/>
      <c r="AU67" s="174"/>
      <c r="AV67" s="174"/>
      <c r="AW67" s="174"/>
      <c r="AX67" s="174"/>
      <c r="AY67" s="175"/>
      <c r="BA67" s="67"/>
      <c r="BC67" s="130"/>
      <c r="BD67" s="130"/>
      <c r="BE67" s="130"/>
      <c r="BF67" s="130"/>
      <c r="BG67" s="130"/>
    </row>
    <row r="68" spans="1:59">
      <c r="A68" s="6" t="s">
        <v>87</v>
      </c>
      <c r="D68" s="130"/>
      <c r="E68" s="130"/>
      <c r="F68" s="130"/>
      <c r="G68" s="130"/>
      <c r="H68" s="130"/>
      <c r="I68" s="130"/>
      <c r="J68" s="130"/>
      <c r="K68" s="130"/>
      <c r="L68" s="130"/>
      <c r="M68" s="130"/>
      <c r="N68" s="130"/>
      <c r="O68" s="130"/>
      <c r="P68" s="130"/>
      <c r="Q68" s="39"/>
      <c r="R68" s="39"/>
      <c r="T68" s="114"/>
      <c r="U68" s="114"/>
      <c r="V68" s="114"/>
      <c r="W68" s="114"/>
      <c r="X68" s="114"/>
      <c r="Y68" s="114"/>
      <c r="Z68" s="114"/>
      <c r="AA68" s="114"/>
      <c r="AB68" s="114"/>
      <c r="AC68" s="114"/>
      <c r="AD68" s="176"/>
      <c r="AE68" s="176"/>
      <c r="AF68" s="176"/>
      <c r="AG68" s="176"/>
      <c r="AI68" s="150"/>
      <c r="AJ68" s="150"/>
      <c r="AK68" s="150"/>
      <c r="AL68" s="150"/>
      <c r="AM68" s="150"/>
      <c r="AN68" s="150"/>
      <c r="AO68" s="150"/>
      <c r="AP68" s="63"/>
      <c r="AQ68" s="38"/>
      <c r="AR68" s="38"/>
      <c r="AS68" s="9"/>
      <c r="AY68" s="9"/>
    </row>
    <row r="69" spans="1:59" ht="15.75" thickBot="1">
      <c r="A69" s="6" t="s">
        <v>88</v>
      </c>
    </row>
    <row r="70" spans="1:59" ht="48">
      <c r="A70" s="6"/>
      <c r="D70" s="123" t="s">
        <v>179</v>
      </c>
      <c r="E70" s="138"/>
      <c r="F70" s="120"/>
      <c r="G70" s="120"/>
      <c r="H70" s="120"/>
      <c r="I70" s="120"/>
      <c r="J70" s="120"/>
      <c r="K70" s="139"/>
      <c r="L70" s="120"/>
      <c r="M70" s="139"/>
      <c r="N70" s="120"/>
      <c r="O70" s="121"/>
      <c r="Q70" s="123" t="s">
        <v>180</v>
      </c>
      <c r="R70" s="121"/>
      <c r="T70" s="143" t="s">
        <v>181</v>
      </c>
      <c r="U70" s="138"/>
      <c r="V70" s="120"/>
      <c r="W70" s="120"/>
      <c r="X70" s="120"/>
      <c r="Y70" s="120"/>
      <c r="Z70" s="120"/>
      <c r="AA70" s="139"/>
      <c r="AB70" s="120"/>
      <c r="AC70" s="139"/>
      <c r="AD70" s="120"/>
      <c r="AE70" s="120"/>
      <c r="AF70" s="121"/>
      <c r="AI70" s="123" t="s">
        <v>182</v>
      </c>
      <c r="AJ70" s="148"/>
      <c r="AK70" s="148"/>
      <c r="AL70" s="148"/>
      <c r="AM70" s="148"/>
      <c r="AN70" s="148"/>
      <c r="AO70" s="149"/>
      <c r="AQ70" s="205" t="s">
        <v>183</v>
      </c>
      <c r="AT70" s="123" t="s">
        <v>184</v>
      </c>
      <c r="AU70" s="120"/>
      <c r="AV70" s="120"/>
      <c r="AW70" s="120"/>
      <c r="AX70" s="120"/>
      <c r="AY70" s="121"/>
    </row>
    <row r="71" spans="1:59" ht="45.75" thickBot="1">
      <c r="C71" t="s">
        <v>49</v>
      </c>
      <c r="D71" s="201" t="s">
        <v>185</v>
      </c>
      <c r="E71" s="202" t="s">
        <v>68</v>
      </c>
      <c r="F71" s="202" t="s">
        <v>69</v>
      </c>
      <c r="G71" s="202" t="s">
        <v>71</v>
      </c>
      <c r="H71" s="202" t="s">
        <v>67</v>
      </c>
      <c r="I71" s="202" t="s">
        <v>70</v>
      </c>
      <c r="J71" s="202" t="s">
        <v>51</v>
      </c>
      <c r="K71" s="202" t="s">
        <v>186</v>
      </c>
      <c r="L71" s="202" t="s">
        <v>187</v>
      </c>
      <c r="M71" s="202" t="s">
        <v>188</v>
      </c>
      <c r="N71" s="202" t="s">
        <v>189</v>
      </c>
      <c r="O71" s="203" t="s">
        <v>166</v>
      </c>
      <c r="P71" s="124"/>
      <c r="Q71" s="125" t="s">
        <v>190</v>
      </c>
      <c r="R71" s="126" t="s">
        <v>191</v>
      </c>
      <c r="T71" s="201" t="s">
        <v>185</v>
      </c>
      <c r="U71" s="202" t="s">
        <v>68</v>
      </c>
      <c r="V71" s="202" t="s">
        <v>69</v>
      </c>
      <c r="W71" s="202" t="s">
        <v>71</v>
      </c>
      <c r="X71" s="202" t="s">
        <v>67</v>
      </c>
      <c r="Y71" s="202" t="s">
        <v>70</v>
      </c>
      <c r="Z71" s="202" t="s">
        <v>51</v>
      </c>
      <c r="AA71" s="202" t="s">
        <v>186</v>
      </c>
      <c r="AB71" s="202" t="s">
        <v>187</v>
      </c>
      <c r="AC71" s="202" t="s">
        <v>188</v>
      </c>
      <c r="AD71" s="202" t="s">
        <v>189</v>
      </c>
      <c r="AE71" s="145" t="s">
        <v>192</v>
      </c>
      <c r="AF71" s="146" t="s">
        <v>166</v>
      </c>
      <c r="AG71" s="145"/>
      <c r="AI71" s="201" t="s">
        <v>70</v>
      </c>
      <c r="AJ71" s="202" t="s">
        <v>51</v>
      </c>
      <c r="AK71" s="202" t="s">
        <v>186</v>
      </c>
      <c r="AL71" s="204" t="s">
        <v>187</v>
      </c>
      <c r="AM71" s="202" t="s">
        <v>193</v>
      </c>
      <c r="AN71" s="202" t="s">
        <v>194</v>
      </c>
      <c r="AO71" s="203" t="s">
        <v>166</v>
      </c>
      <c r="AQ71" s="164" t="s">
        <v>166</v>
      </c>
      <c r="AT71" s="171">
        <v>0.05</v>
      </c>
      <c r="AU71" s="172">
        <v>0.25</v>
      </c>
      <c r="AV71" s="172">
        <v>0.5</v>
      </c>
      <c r="AW71" s="172">
        <v>0.75</v>
      </c>
      <c r="AX71" s="172">
        <v>0.95</v>
      </c>
      <c r="AY71" s="173" t="s">
        <v>195</v>
      </c>
    </row>
    <row r="72" spans="1:59">
      <c r="C72">
        <v>2022</v>
      </c>
      <c r="D72" s="127">
        <v>54.7229565858689</v>
      </c>
      <c r="E72" s="128">
        <v>7.7115747252747289</v>
      </c>
      <c r="F72" s="128">
        <v>0</v>
      </c>
      <c r="G72" s="128">
        <v>16325.095100329667</v>
      </c>
      <c r="H72" s="128">
        <v>2426.6338783516485</v>
      </c>
      <c r="I72" s="128">
        <v>5438.3877048351624</v>
      </c>
      <c r="J72" s="128">
        <v>172.76832549450549</v>
      </c>
      <c r="K72" s="128">
        <v>2.1709130769230773</v>
      </c>
      <c r="L72" s="128">
        <v>3323.6489714285708</v>
      </c>
      <c r="M72" s="128">
        <v>658.71985318681266</v>
      </c>
      <c r="N72" s="128">
        <v>170.73714000000021</v>
      </c>
      <c r="O72" s="129">
        <v>28580.596418014429</v>
      </c>
      <c r="P72" s="130"/>
      <c r="Q72" s="109">
        <v>0.87392992567108874</v>
      </c>
      <c r="R72" s="105">
        <v>0.85454089192601845</v>
      </c>
      <c r="T72" s="99">
        <v>31.234564261340694</v>
      </c>
      <c r="U72" s="117">
        <v>16</v>
      </c>
      <c r="V72" s="117">
        <v>0</v>
      </c>
      <c r="W72" s="117">
        <v>5153.2999999999993</v>
      </c>
      <c r="X72" s="117">
        <v>1002</v>
      </c>
      <c r="Y72" s="117">
        <v>1019</v>
      </c>
      <c r="Z72" s="117">
        <v>485</v>
      </c>
      <c r="AA72" s="117">
        <v>155</v>
      </c>
      <c r="AB72" s="117">
        <v>1223</v>
      </c>
      <c r="AC72" s="117">
        <v>221</v>
      </c>
      <c r="AD72" s="117">
        <v>40</v>
      </c>
      <c r="AE72" s="117">
        <v>0</v>
      </c>
      <c r="AF72" s="100">
        <v>9345.5345642613393</v>
      </c>
      <c r="AG72" s="2"/>
      <c r="AI72" s="151">
        <v>567.2010484680219</v>
      </c>
      <c r="AJ72" s="152">
        <v>149.20065267714898</v>
      </c>
      <c r="AK72" s="152">
        <v>1.6465290231923082</v>
      </c>
      <c r="AL72" s="152">
        <v>1336.6976995563841</v>
      </c>
      <c r="AM72" s="152">
        <v>383.12972195346225</v>
      </c>
      <c r="AN72" s="152">
        <v>203.86014516000029</v>
      </c>
      <c r="AO72" s="153">
        <v>2641.7357968382098</v>
      </c>
      <c r="AP72" s="10"/>
      <c r="AQ72" s="167">
        <v>88.949174985488028</v>
      </c>
      <c r="AR72" s="38"/>
      <c r="AT72" s="168">
        <v>124.89</v>
      </c>
      <c r="AU72" s="169">
        <v>159.23000000000002</v>
      </c>
      <c r="AV72" s="169">
        <v>181.37</v>
      </c>
      <c r="AW72" s="169">
        <v>209.77499999999998</v>
      </c>
      <c r="AX72" s="169">
        <v>238.01999999999998</v>
      </c>
      <c r="AY72" s="170">
        <v>183.37054945054939</v>
      </c>
    </row>
    <row r="73" spans="1:59">
      <c r="C73">
        <v>2023</v>
      </c>
      <c r="D73" s="132">
        <v>108.68844302534499</v>
      </c>
      <c r="E73" s="133">
        <v>53.756540989010972</v>
      </c>
      <c r="F73" s="133">
        <v>0</v>
      </c>
      <c r="G73" s="133">
        <v>24139.98558967033</v>
      </c>
      <c r="H73" s="133">
        <v>3798.6198253846151</v>
      </c>
      <c r="I73" s="133">
        <v>8351.7245868131868</v>
      </c>
      <c r="J73" s="133">
        <v>94.303889010989025</v>
      </c>
      <c r="K73" s="133">
        <v>0.59247725274725282</v>
      </c>
      <c r="L73" s="133">
        <v>3827.9165642857142</v>
      </c>
      <c r="M73" s="133">
        <v>964.17761934065936</v>
      </c>
      <c r="N73" s="133">
        <v>258.03945516483537</v>
      </c>
      <c r="O73" s="134">
        <v>41597.804990937439</v>
      </c>
      <c r="P73" s="130"/>
      <c r="Q73" s="107">
        <v>0.90284196136861805</v>
      </c>
      <c r="R73" s="110">
        <v>0.88251806673561739</v>
      </c>
      <c r="T73" s="118">
        <v>62.036782548712885</v>
      </c>
      <c r="U73" s="104">
        <v>55.4</v>
      </c>
      <c r="V73" s="104">
        <v>0</v>
      </c>
      <c r="W73" s="104">
        <v>5153.2999999999993</v>
      </c>
      <c r="X73" s="104">
        <v>1254</v>
      </c>
      <c r="Y73" s="104">
        <v>1171</v>
      </c>
      <c r="Z73" s="104">
        <v>485</v>
      </c>
      <c r="AA73" s="104">
        <v>155</v>
      </c>
      <c r="AB73" s="104">
        <v>1223</v>
      </c>
      <c r="AC73" s="104">
        <v>221</v>
      </c>
      <c r="AD73" s="104">
        <v>40</v>
      </c>
      <c r="AE73" s="104">
        <v>35</v>
      </c>
      <c r="AF73" s="119">
        <v>9854.7367825487127</v>
      </c>
      <c r="AG73" s="2"/>
      <c r="AI73" s="154">
        <v>836.29400927560414</v>
      </c>
      <c r="AJ73" s="147">
        <v>81.439706903221975</v>
      </c>
      <c r="AK73" s="147">
        <v>0.4493643723461539</v>
      </c>
      <c r="AL73" s="147">
        <v>1525.3152621597251</v>
      </c>
      <c r="AM73" s="147">
        <v>562.1910060851269</v>
      </c>
      <c r="AN73" s="147">
        <v>308.09910946681345</v>
      </c>
      <c r="AO73" s="155">
        <v>3313.7884582628376</v>
      </c>
      <c r="AP73" s="10"/>
      <c r="AQ73" s="165">
        <v>75.965937000975572</v>
      </c>
      <c r="AR73" s="38"/>
      <c r="AT73" s="112">
        <v>84.009999999999991</v>
      </c>
      <c r="AU73" s="113">
        <v>110.55</v>
      </c>
      <c r="AV73" s="113">
        <v>129.88999999999999</v>
      </c>
      <c r="AW73" s="113">
        <v>150.44999999999999</v>
      </c>
      <c r="AX73" s="113">
        <v>184.62</v>
      </c>
      <c r="AY73" s="131">
        <v>131.89395604395602</v>
      </c>
    </row>
    <row r="74" spans="1:59">
      <c r="C74">
        <v>2024</v>
      </c>
      <c r="D74" s="132">
        <v>173.22481004148099</v>
      </c>
      <c r="E74" s="133">
        <v>94.099971318681327</v>
      </c>
      <c r="F74" s="133">
        <v>0</v>
      </c>
      <c r="G74" s="133">
        <v>24120.361461208791</v>
      </c>
      <c r="H74" s="133">
        <v>4446.0368021978029</v>
      </c>
      <c r="I74" s="133">
        <v>9445.1674119780237</v>
      </c>
      <c r="J74" s="133">
        <v>70.943624395604417</v>
      </c>
      <c r="K74" s="133">
        <v>1.4226234065934067</v>
      </c>
      <c r="L74" s="133">
        <v>2670.8390647252741</v>
      </c>
      <c r="M74" s="133">
        <v>966.31442999999979</v>
      </c>
      <c r="N74" s="133">
        <v>258.5726600000001</v>
      </c>
      <c r="O74" s="134">
        <v>42246.982859272255</v>
      </c>
      <c r="P74" s="130"/>
      <c r="Q74" s="107">
        <v>0.93312859177267382</v>
      </c>
      <c r="R74" s="110">
        <v>0.91219444581677811</v>
      </c>
      <c r="T74" s="118">
        <v>98.872608471164938</v>
      </c>
      <c r="U74" s="104">
        <v>55.4</v>
      </c>
      <c r="V74" s="104">
        <v>0</v>
      </c>
      <c r="W74" s="104">
        <v>5153.2999999999993</v>
      </c>
      <c r="X74" s="104">
        <v>1326.5</v>
      </c>
      <c r="Y74" s="104">
        <v>1171</v>
      </c>
      <c r="Z74" s="104">
        <v>485</v>
      </c>
      <c r="AA74" s="104">
        <v>155</v>
      </c>
      <c r="AB74" s="104">
        <v>843</v>
      </c>
      <c r="AC74" s="104">
        <v>221</v>
      </c>
      <c r="AD74" s="104">
        <v>40</v>
      </c>
      <c r="AE74" s="104">
        <v>135</v>
      </c>
      <c r="AF74" s="119">
        <v>9684.0726084711641</v>
      </c>
      <c r="AG74" s="2"/>
      <c r="AI74" s="154">
        <v>885.1999380432967</v>
      </c>
      <c r="AJ74" s="147">
        <v>61.266062704551231</v>
      </c>
      <c r="AK74" s="147">
        <v>1.0789887227307695</v>
      </c>
      <c r="AL74" s="147">
        <v>1098.4718854898842</v>
      </c>
      <c r="AM74" s="147">
        <v>563.40160928763623</v>
      </c>
      <c r="AN74" s="147">
        <v>308.73575604000013</v>
      </c>
      <c r="AO74" s="155">
        <v>2918.1542402880991</v>
      </c>
      <c r="AP74" s="10"/>
      <c r="AQ74" s="165">
        <v>64.565785400714134</v>
      </c>
      <c r="AR74" s="38"/>
      <c r="AT74" s="112">
        <v>61.43</v>
      </c>
      <c r="AU74" s="113">
        <v>86.284999999999997</v>
      </c>
      <c r="AV74" s="113">
        <v>109.58</v>
      </c>
      <c r="AW74" s="113">
        <v>138.20499999999998</v>
      </c>
      <c r="AX74" s="113">
        <v>186.11</v>
      </c>
      <c r="AY74" s="131">
        <v>114.90263736263738</v>
      </c>
    </row>
    <row r="75" spans="1:59">
      <c r="C75">
        <v>2025</v>
      </c>
      <c r="D75" s="132">
        <v>243.96172303048002</v>
      </c>
      <c r="E75" s="133">
        <v>93.447019010989024</v>
      </c>
      <c r="F75" s="133">
        <v>0</v>
      </c>
      <c r="G75" s="133">
        <v>24210.614131538467</v>
      </c>
      <c r="H75" s="133">
        <v>4957.9053337362639</v>
      </c>
      <c r="I75" s="133">
        <v>9309.4516830769244</v>
      </c>
      <c r="J75" s="133">
        <v>73.455831318681334</v>
      </c>
      <c r="K75" s="133">
        <v>2.194775164835165</v>
      </c>
      <c r="L75" s="133">
        <v>2566.1614159340656</v>
      </c>
      <c r="M75" s="133">
        <v>963.81988000000035</v>
      </c>
      <c r="N75" s="133">
        <v>257.91353560439535</v>
      </c>
      <c r="O75" s="134">
        <v>42678.925328415105</v>
      </c>
      <c r="P75" s="130"/>
      <c r="Q75" s="107">
        <v>0.93627614653752678</v>
      </c>
      <c r="R75" s="110">
        <v>0.91551727522021276</v>
      </c>
      <c r="T75" s="118">
        <v>139.2475588073516</v>
      </c>
      <c r="U75" s="104">
        <v>55.4</v>
      </c>
      <c r="V75" s="104">
        <v>0</v>
      </c>
      <c r="W75" s="104">
        <v>5153.2999999999993</v>
      </c>
      <c r="X75" s="104">
        <v>1610.5</v>
      </c>
      <c r="Y75" s="104">
        <v>1171</v>
      </c>
      <c r="Z75" s="104">
        <v>485</v>
      </c>
      <c r="AA75" s="104">
        <v>155</v>
      </c>
      <c r="AB75" s="104">
        <v>843</v>
      </c>
      <c r="AC75" s="104">
        <v>221</v>
      </c>
      <c r="AD75" s="104">
        <v>40</v>
      </c>
      <c r="AE75" s="104">
        <v>135</v>
      </c>
      <c r="AF75" s="119">
        <v>10008.447558807351</v>
      </c>
      <c r="AG75" s="2"/>
      <c r="AI75" s="154">
        <v>866.29794695890132</v>
      </c>
      <c r="AJ75" s="147">
        <v>63.435574456837372</v>
      </c>
      <c r="AK75" s="147">
        <v>1.664627223769231</v>
      </c>
      <c r="AL75" s="147">
        <v>1055.1873728527748</v>
      </c>
      <c r="AM75" s="147">
        <v>561.97380055309111</v>
      </c>
      <c r="AN75" s="147">
        <v>307.94876151164806</v>
      </c>
      <c r="AO75" s="155">
        <v>2856.508083557022</v>
      </c>
      <c r="AP75" s="10"/>
      <c r="AQ75" s="165">
        <v>62.490624359062878</v>
      </c>
      <c r="AR75" s="38"/>
      <c r="AT75" s="112">
        <v>58.564999999999998</v>
      </c>
      <c r="AU75" s="113">
        <v>85.314999999999998</v>
      </c>
      <c r="AV75" s="113">
        <v>110.18</v>
      </c>
      <c r="AW75" s="113">
        <v>135.15</v>
      </c>
      <c r="AX75" s="113">
        <v>180.42500000000001</v>
      </c>
      <c r="AY75" s="131">
        <v>112.59934065934065</v>
      </c>
    </row>
    <row r="76" spans="1:59">
      <c r="C76">
        <v>2026</v>
      </c>
      <c r="D76" s="132">
        <v>321.72573166303999</v>
      </c>
      <c r="E76" s="133">
        <v>282.04050527472521</v>
      </c>
      <c r="F76" s="133">
        <v>0</v>
      </c>
      <c r="G76" s="133">
        <v>24127.441159010996</v>
      </c>
      <c r="H76" s="133">
        <v>5968.5914781318697</v>
      </c>
      <c r="I76" s="133">
        <v>9282.3464652747243</v>
      </c>
      <c r="J76" s="133">
        <v>51.845800989010996</v>
      </c>
      <c r="K76" s="133">
        <v>3.106108571428571</v>
      </c>
      <c r="L76" s="133">
        <v>2249.6865517582414</v>
      </c>
      <c r="M76" s="133">
        <v>964.23824000000025</v>
      </c>
      <c r="N76" s="133">
        <v>258.03277406593361</v>
      </c>
      <c r="O76" s="134">
        <v>43509.054814739968</v>
      </c>
      <c r="P76" s="130"/>
      <c r="Q76" s="107">
        <v>0.9454997932171435</v>
      </c>
      <c r="R76" s="110">
        <v>0.92486904817313442</v>
      </c>
      <c r="T76" s="118">
        <v>183.6334084834703</v>
      </c>
      <c r="U76" s="104">
        <v>168.4</v>
      </c>
      <c r="V76" s="104">
        <v>0</v>
      </c>
      <c r="W76" s="104">
        <v>5153.2999999999993</v>
      </c>
      <c r="X76" s="104">
        <v>1876.5</v>
      </c>
      <c r="Y76" s="104">
        <v>1171</v>
      </c>
      <c r="Z76" s="104">
        <v>485</v>
      </c>
      <c r="AA76" s="104">
        <v>155</v>
      </c>
      <c r="AB76" s="104">
        <v>843</v>
      </c>
      <c r="AC76" s="104">
        <v>221</v>
      </c>
      <c r="AD76" s="104">
        <v>40</v>
      </c>
      <c r="AE76" s="104">
        <v>135</v>
      </c>
      <c r="AF76" s="119">
        <v>10431.83340848347</v>
      </c>
      <c r="AG76" s="2"/>
      <c r="AI76" s="154">
        <v>864.12968838681331</v>
      </c>
      <c r="AJ76" s="147">
        <v>44.773411584498028</v>
      </c>
      <c r="AK76" s="147">
        <v>2.3558280459999996</v>
      </c>
      <c r="AL76" s="147">
        <v>925.30556620360426</v>
      </c>
      <c r="AM76" s="147">
        <v>562.26558904890931</v>
      </c>
      <c r="AN76" s="147">
        <v>308.09113223472474</v>
      </c>
      <c r="AO76" s="155">
        <v>2706.9212155045498</v>
      </c>
      <c r="AP76" s="10"/>
      <c r="AQ76" s="165">
        <v>57.889287429532864</v>
      </c>
      <c r="AR76" s="38"/>
      <c r="AT76" s="112">
        <v>55.82</v>
      </c>
      <c r="AU76" s="113">
        <v>84.60499999999999</v>
      </c>
      <c r="AV76" s="113">
        <v>105.97</v>
      </c>
      <c r="AW76" s="113">
        <v>132.68</v>
      </c>
      <c r="AX76" s="113">
        <v>179.60500000000002</v>
      </c>
      <c r="AY76" s="131">
        <v>111.03923076923083</v>
      </c>
    </row>
    <row r="77" spans="1:59">
      <c r="C77">
        <v>2027</v>
      </c>
      <c r="D77" s="132">
        <v>405.98522580538497</v>
      </c>
      <c r="E77" s="133">
        <v>389.79107021978012</v>
      </c>
      <c r="F77" s="133">
        <v>284.51383846153846</v>
      </c>
      <c r="G77" s="133">
        <v>23817.219952307689</v>
      </c>
      <c r="H77" s="133">
        <v>7302.612335384616</v>
      </c>
      <c r="I77" s="133">
        <v>9217.3928331868156</v>
      </c>
      <c r="J77" s="133">
        <v>0</v>
      </c>
      <c r="K77" s="133">
        <v>6.0129128571428581</v>
      </c>
      <c r="L77" s="133">
        <v>1609.5201538461538</v>
      </c>
      <c r="M77" s="133">
        <v>964.21644000000015</v>
      </c>
      <c r="N77" s="133">
        <v>257.99644000000023</v>
      </c>
      <c r="O77" s="134">
        <v>44255.26120206913</v>
      </c>
      <c r="P77" s="130"/>
      <c r="Q77" s="107">
        <v>0.96245831681241167</v>
      </c>
      <c r="R77" s="110">
        <v>0.94170750693518246</v>
      </c>
      <c r="T77" s="118">
        <v>231.72672705786812</v>
      </c>
      <c r="U77" s="104">
        <v>254.4</v>
      </c>
      <c r="V77" s="104">
        <v>200</v>
      </c>
      <c r="W77" s="104">
        <v>5153.2999999999993</v>
      </c>
      <c r="X77" s="104">
        <v>2090.5</v>
      </c>
      <c r="Y77" s="104">
        <v>1171</v>
      </c>
      <c r="Z77" s="104">
        <v>0</v>
      </c>
      <c r="AA77" s="104">
        <v>155</v>
      </c>
      <c r="AB77" s="104">
        <v>843</v>
      </c>
      <c r="AC77" s="104">
        <v>221</v>
      </c>
      <c r="AD77" s="104">
        <v>40</v>
      </c>
      <c r="AE77" s="104">
        <v>135</v>
      </c>
      <c r="AF77" s="119">
        <v>10494.926727057868</v>
      </c>
      <c r="AG77" s="2"/>
      <c r="AI77" s="154">
        <v>858.79223748307732</v>
      </c>
      <c r="AJ77" s="147">
        <v>0</v>
      </c>
      <c r="AK77" s="147">
        <v>4.5604937565000006</v>
      </c>
      <c r="AL77" s="147">
        <v>666.76315707392291</v>
      </c>
      <c r="AM77" s="147">
        <v>562.23409869490911</v>
      </c>
      <c r="AN77" s="147">
        <v>308.04774936000024</v>
      </c>
      <c r="AO77" s="155">
        <v>2400.3977363684098</v>
      </c>
      <c r="AP77" s="10"/>
      <c r="AQ77" s="165">
        <v>50.037540649283585</v>
      </c>
      <c r="AR77" s="38"/>
      <c r="AT77" s="112">
        <v>50.515000000000001</v>
      </c>
      <c r="AU77" s="113">
        <v>81.615000000000009</v>
      </c>
      <c r="AV77" s="113">
        <v>96.64</v>
      </c>
      <c r="AW77" s="113">
        <v>122.08</v>
      </c>
      <c r="AX77" s="113">
        <v>182.97</v>
      </c>
      <c r="AY77" s="131">
        <v>104.59549450549456</v>
      </c>
    </row>
    <row r="78" spans="1:59">
      <c r="C78">
        <v>2028</v>
      </c>
      <c r="D78" s="132">
        <v>495.48531503365297</v>
      </c>
      <c r="E78" s="133">
        <v>483.96760527472526</v>
      </c>
      <c r="F78" s="133">
        <v>366.5888492307692</v>
      </c>
      <c r="G78" s="133">
        <v>23921.397392637366</v>
      </c>
      <c r="H78" s="133">
        <v>7961.8522821978022</v>
      </c>
      <c r="I78" s="133">
        <v>9214.9054335164819</v>
      </c>
      <c r="J78" s="133">
        <v>0</v>
      </c>
      <c r="K78" s="133">
        <v>6.8287064835164841</v>
      </c>
      <c r="L78" s="133">
        <v>1485.437625164835</v>
      </c>
      <c r="M78" s="133">
        <v>967.03573999999946</v>
      </c>
      <c r="N78" s="133">
        <v>258.81430999999975</v>
      </c>
      <c r="O78" s="134">
        <v>45162.313259539151</v>
      </c>
      <c r="P78" s="130"/>
      <c r="Q78" s="107">
        <v>0.96603581120010673</v>
      </c>
      <c r="R78" s="110">
        <v>0.94554525899691599</v>
      </c>
      <c r="T78" s="118">
        <v>282.81125287308959</v>
      </c>
      <c r="U78" s="104">
        <v>310.39999999999998</v>
      </c>
      <c r="V78" s="104">
        <v>200</v>
      </c>
      <c r="W78" s="104">
        <v>5153.2999999999993</v>
      </c>
      <c r="X78" s="104">
        <v>2328.5</v>
      </c>
      <c r="Y78" s="104">
        <v>1171</v>
      </c>
      <c r="Z78" s="104">
        <v>0</v>
      </c>
      <c r="AA78" s="104">
        <v>155</v>
      </c>
      <c r="AB78" s="104">
        <v>843</v>
      </c>
      <c r="AC78" s="104">
        <v>221</v>
      </c>
      <c r="AD78" s="104">
        <v>40</v>
      </c>
      <c r="AE78" s="104">
        <v>135</v>
      </c>
      <c r="AF78" s="119">
        <v>10840.01125287309</v>
      </c>
      <c r="AG78" s="2"/>
      <c r="AI78" s="154">
        <v>853.45747479472527</v>
      </c>
      <c r="AJ78" s="147">
        <v>0</v>
      </c>
      <c r="AK78" s="147">
        <v>5.1792324324230776</v>
      </c>
      <c r="AL78" s="147">
        <v>614.69209344381318</v>
      </c>
      <c r="AM78" s="147">
        <v>563.87772457472681</v>
      </c>
      <c r="AN78" s="147">
        <v>309.02428613999967</v>
      </c>
      <c r="AO78" s="155">
        <v>2346.230811385688</v>
      </c>
      <c r="AP78" s="10"/>
      <c r="AQ78" s="165">
        <v>47.973746044033689</v>
      </c>
      <c r="AR78" s="38"/>
      <c r="AT78" s="112">
        <v>54.5</v>
      </c>
      <c r="AU78" s="113">
        <v>81.819999999999993</v>
      </c>
      <c r="AV78" s="113">
        <v>99.39</v>
      </c>
      <c r="AW78" s="113">
        <v>124.33000000000001</v>
      </c>
      <c r="AX78" s="113">
        <v>180.035</v>
      </c>
      <c r="AY78" s="131">
        <v>105.09263736263732</v>
      </c>
    </row>
    <row r="79" spans="1:59">
      <c r="C79">
        <v>2029</v>
      </c>
      <c r="D79" s="132">
        <v>587.30583293534607</v>
      </c>
      <c r="E79" s="133">
        <v>517.97979450549451</v>
      </c>
      <c r="F79" s="133">
        <v>542.86669263736235</v>
      </c>
      <c r="G79" s="133">
        <v>23708.522544615389</v>
      </c>
      <c r="H79" s="133">
        <v>8901.3095238461556</v>
      </c>
      <c r="I79" s="133">
        <v>9118.5542825274752</v>
      </c>
      <c r="J79" s="133">
        <v>0</v>
      </c>
      <c r="K79" s="133">
        <v>8.5554857142857141</v>
      </c>
      <c r="L79" s="133">
        <v>1268.7331262637365</v>
      </c>
      <c r="M79" s="133">
        <v>964.06207956043863</v>
      </c>
      <c r="N79" s="133">
        <v>257.93310000000019</v>
      </c>
      <c r="O79" s="134">
        <v>45875.822462605691</v>
      </c>
      <c r="P79" s="130"/>
      <c r="Q79" s="107">
        <v>0.97139576404320893</v>
      </c>
      <c r="R79" s="110">
        <v>0.95114309518122675</v>
      </c>
      <c r="T79" s="118">
        <v>335.22022427816557</v>
      </c>
      <c r="U79" s="104">
        <v>310.39999999999998</v>
      </c>
      <c r="V79" s="104">
        <v>550</v>
      </c>
      <c r="W79" s="104">
        <v>5153.2999999999993</v>
      </c>
      <c r="X79" s="104">
        <v>2628.5</v>
      </c>
      <c r="Y79" s="104">
        <v>1171</v>
      </c>
      <c r="Z79" s="104">
        <v>0</v>
      </c>
      <c r="AA79" s="104">
        <v>155</v>
      </c>
      <c r="AB79" s="104">
        <v>843</v>
      </c>
      <c r="AC79" s="104">
        <v>221</v>
      </c>
      <c r="AD79" s="104">
        <v>40</v>
      </c>
      <c r="AE79" s="104">
        <v>135</v>
      </c>
      <c r="AF79" s="119">
        <v>11542.420224278165</v>
      </c>
      <c r="AG79" s="2"/>
      <c r="AI79" s="154">
        <v>842.50237364824193</v>
      </c>
      <c r="AJ79" s="147">
        <v>0</v>
      </c>
      <c r="AK79" s="147">
        <v>6.4889081400000004</v>
      </c>
      <c r="AL79" s="147">
        <v>525.45388020014832</v>
      </c>
      <c r="AM79" s="147">
        <v>562.10479664200943</v>
      </c>
      <c r="AN79" s="147">
        <v>307.97212140000028</v>
      </c>
      <c r="AO79" s="155">
        <v>2244.5220800304</v>
      </c>
      <c r="AP79" s="10"/>
      <c r="AQ79" s="165">
        <v>45.142898298667362</v>
      </c>
      <c r="AR79" s="38"/>
      <c r="AT79" s="112">
        <v>48.945</v>
      </c>
      <c r="AU79" s="113">
        <v>77.224999999999994</v>
      </c>
      <c r="AV79" s="113">
        <v>96.06</v>
      </c>
      <c r="AW79" s="113">
        <v>120.3</v>
      </c>
      <c r="AX79" s="113">
        <v>175.405</v>
      </c>
      <c r="AY79" s="131">
        <v>100.68747252747254</v>
      </c>
    </row>
    <row r="80" spans="1:59">
      <c r="C80">
        <v>2030</v>
      </c>
      <c r="D80" s="132">
        <v>683.06228426687301</v>
      </c>
      <c r="E80" s="133">
        <v>507.58775780219787</v>
      </c>
      <c r="F80" s="133">
        <v>976.79285153846149</v>
      </c>
      <c r="G80" s="133">
        <v>23614.724812197805</v>
      </c>
      <c r="H80" s="133">
        <v>9494.4658093406579</v>
      </c>
      <c r="I80" s="133">
        <v>9102.4124585714289</v>
      </c>
      <c r="J80" s="133">
        <v>0</v>
      </c>
      <c r="K80" s="133">
        <v>7.1508565934065924</v>
      </c>
      <c r="L80" s="133">
        <v>1145.0092370329667</v>
      </c>
      <c r="M80" s="133">
        <v>963.57680999999934</v>
      </c>
      <c r="N80" s="133">
        <v>257.86599999999999</v>
      </c>
      <c r="O80" s="134">
        <v>46752.648877343796</v>
      </c>
      <c r="P80" s="130"/>
      <c r="Q80" s="107">
        <v>0.97469515540787022</v>
      </c>
      <c r="R80" s="110">
        <v>0.95474615974857313</v>
      </c>
      <c r="T80" s="118">
        <v>389.87573302903706</v>
      </c>
      <c r="U80" s="104">
        <v>310.39999999999998</v>
      </c>
      <c r="V80" s="104">
        <v>550</v>
      </c>
      <c r="W80" s="104">
        <v>5153.2999999999993</v>
      </c>
      <c r="X80" s="104">
        <v>2728.5</v>
      </c>
      <c r="Y80" s="104">
        <v>1171</v>
      </c>
      <c r="Z80" s="104">
        <v>0</v>
      </c>
      <c r="AA80" s="104">
        <v>155</v>
      </c>
      <c r="AB80" s="104">
        <v>843</v>
      </c>
      <c r="AC80" s="104">
        <v>221</v>
      </c>
      <c r="AD80" s="104">
        <v>40</v>
      </c>
      <c r="AE80" s="104">
        <v>135</v>
      </c>
      <c r="AF80" s="119">
        <v>11697.075733029036</v>
      </c>
      <c r="AG80" s="2"/>
      <c r="AI80" s="154">
        <v>842.38839643857136</v>
      </c>
      <c r="AJ80" s="147">
        <v>0</v>
      </c>
      <c r="AK80" s="147">
        <v>5.4235671832692303</v>
      </c>
      <c r="AL80" s="147">
        <v>474.48620735058228</v>
      </c>
      <c r="AM80" s="147">
        <v>561.78011332781762</v>
      </c>
      <c r="AN80" s="147">
        <v>307.89200400000004</v>
      </c>
      <c r="AO80" s="155">
        <v>2191.9702883002406</v>
      </c>
      <c r="AP80" s="10"/>
      <c r="AQ80" s="165">
        <v>43.20337376585428</v>
      </c>
      <c r="AR80" s="38"/>
      <c r="AT80" s="112">
        <v>47.92</v>
      </c>
      <c r="AU80" s="113">
        <v>73.03</v>
      </c>
      <c r="AV80" s="113">
        <v>95.83</v>
      </c>
      <c r="AW80" s="113">
        <v>120.14500000000001</v>
      </c>
      <c r="AX80" s="113">
        <v>168.39</v>
      </c>
      <c r="AY80" s="131">
        <v>99.240549450549423</v>
      </c>
    </row>
    <row r="81" spans="3:51">
      <c r="C81">
        <v>2031</v>
      </c>
      <c r="D81" s="132">
        <v>786.93303169621004</v>
      </c>
      <c r="E81" s="133">
        <v>580.80972252747256</v>
      </c>
      <c r="F81" s="133">
        <v>1288.8267667032962</v>
      </c>
      <c r="G81" s="133">
        <v>23556.864637362636</v>
      </c>
      <c r="H81" s="133">
        <v>10022.823254285717</v>
      </c>
      <c r="I81" s="133">
        <v>9099.7327660439551</v>
      </c>
      <c r="J81" s="133">
        <v>0</v>
      </c>
      <c r="K81" s="133">
        <v>8.2218439560439585</v>
      </c>
      <c r="L81" s="133">
        <v>1185.7378104395602</v>
      </c>
      <c r="M81" s="133">
        <v>963.81987000000129</v>
      </c>
      <c r="N81" s="133">
        <v>257.91355999999979</v>
      </c>
      <c r="O81" s="134">
        <v>47751.683263014893</v>
      </c>
      <c r="P81" s="130"/>
      <c r="Q81" s="107">
        <v>0.9743399754635359</v>
      </c>
      <c r="R81" s="110">
        <v>0.9548124929437436</v>
      </c>
      <c r="T81" s="118">
        <v>449.16268932432075</v>
      </c>
      <c r="U81" s="104">
        <v>360.4</v>
      </c>
      <c r="V81" s="104">
        <v>900</v>
      </c>
      <c r="W81" s="104">
        <v>5153.2999999999993</v>
      </c>
      <c r="X81" s="104">
        <v>2828.5</v>
      </c>
      <c r="Y81" s="104">
        <v>1171</v>
      </c>
      <c r="Z81" s="104">
        <v>0</v>
      </c>
      <c r="AA81" s="104">
        <v>155</v>
      </c>
      <c r="AB81" s="104">
        <v>843</v>
      </c>
      <c r="AC81" s="104">
        <v>221</v>
      </c>
      <c r="AD81" s="104">
        <v>40</v>
      </c>
      <c r="AE81" s="104">
        <v>135</v>
      </c>
      <c r="AF81" s="119">
        <v>12256.36268932432</v>
      </c>
      <c r="AG81" s="2"/>
      <c r="AI81" s="154">
        <v>840.58581525340651</v>
      </c>
      <c r="AJ81" s="147">
        <v>0</v>
      </c>
      <c r="AK81" s="147">
        <v>6.2358575484615404</v>
      </c>
      <c r="AL81" s="147">
        <v>492.3393839422472</v>
      </c>
      <c r="AM81" s="147">
        <v>561.97379387309172</v>
      </c>
      <c r="AN81" s="147">
        <v>307.94879063999974</v>
      </c>
      <c r="AO81" s="155">
        <v>2209.0836412572071</v>
      </c>
      <c r="AP81" s="10"/>
      <c r="AQ81" s="165">
        <v>42.652667882807215</v>
      </c>
      <c r="AR81" s="38"/>
      <c r="AT81" s="112">
        <v>50.3</v>
      </c>
      <c r="AU81" s="113">
        <v>75.87</v>
      </c>
      <c r="AV81" s="113">
        <v>99.67</v>
      </c>
      <c r="AW81" s="113">
        <v>122.6</v>
      </c>
      <c r="AX81" s="113">
        <v>171.64</v>
      </c>
      <c r="AY81" s="131">
        <v>103.14043956043959</v>
      </c>
    </row>
    <row r="82" spans="3:51">
      <c r="C82">
        <v>2032</v>
      </c>
      <c r="D82" s="132">
        <v>893.94746145643705</v>
      </c>
      <c r="E82" s="133">
        <v>579.25193912087889</v>
      </c>
      <c r="F82" s="133">
        <v>1837.2683770329672</v>
      </c>
      <c r="G82" s="133">
        <v>23575.539485054953</v>
      </c>
      <c r="H82" s="133">
        <v>10452.62154967033</v>
      </c>
      <c r="I82" s="133">
        <v>9084.4398054945086</v>
      </c>
      <c r="J82" s="133">
        <v>0</v>
      </c>
      <c r="K82" s="133">
        <v>9.490326263736268</v>
      </c>
      <c r="L82" s="133">
        <v>1218.2110402197804</v>
      </c>
      <c r="M82" s="133">
        <v>966.92557703296723</v>
      </c>
      <c r="N82" s="133">
        <v>258.72637000000003</v>
      </c>
      <c r="O82" s="134">
        <v>48876.421931346551</v>
      </c>
      <c r="P82" s="130"/>
      <c r="Q82" s="107">
        <v>0.97423543487570774</v>
      </c>
      <c r="R82" s="110">
        <v>0.95509845326650278</v>
      </c>
      <c r="T82" s="118">
        <v>510.24398484956458</v>
      </c>
      <c r="U82" s="104">
        <v>360.4</v>
      </c>
      <c r="V82" s="104">
        <v>1150</v>
      </c>
      <c r="W82" s="104">
        <v>5153.2999999999993</v>
      </c>
      <c r="X82" s="104">
        <v>3028.5</v>
      </c>
      <c r="Y82" s="104">
        <v>1171</v>
      </c>
      <c r="Z82" s="104">
        <v>0</v>
      </c>
      <c r="AA82" s="104">
        <v>155</v>
      </c>
      <c r="AB82" s="104">
        <v>843</v>
      </c>
      <c r="AC82" s="104">
        <v>221</v>
      </c>
      <c r="AD82" s="104">
        <v>40</v>
      </c>
      <c r="AE82" s="104">
        <v>135</v>
      </c>
      <c r="AF82" s="119">
        <v>12767.443984849564</v>
      </c>
      <c r="AG82" s="2"/>
      <c r="AI82" s="154">
        <v>838.77058209791244</v>
      </c>
      <c r="AJ82" s="147">
        <v>0</v>
      </c>
      <c r="AK82" s="147">
        <v>7.1979379547307722</v>
      </c>
      <c r="AL82" s="147">
        <v>506.14385054308252</v>
      </c>
      <c r="AM82" s="147">
        <v>563.84081109347665</v>
      </c>
      <c r="AN82" s="147">
        <v>308.91928578000011</v>
      </c>
      <c r="AO82" s="155">
        <v>2224.8724674692021</v>
      </c>
      <c r="AP82" s="10"/>
      <c r="AQ82" s="165">
        <v>42.014395108390644</v>
      </c>
      <c r="AR82" s="38"/>
      <c r="AT82" s="112">
        <v>53.745000000000005</v>
      </c>
      <c r="AU82" s="113">
        <v>78.710000000000008</v>
      </c>
      <c r="AV82" s="113">
        <v>102.21</v>
      </c>
      <c r="AW82" s="113">
        <v>125.905</v>
      </c>
      <c r="AX82" s="113">
        <v>180.7</v>
      </c>
      <c r="AY82" s="131">
        <v>106.12461538461535</v>
      </c>
    </row>
    <row r="83" spans="3:51">
      <c r="C83">
        <v>2033</v>
      </c>
      <c r="D83" s="132">
        <v>995.00379707839591</v>
      </c>
      <c r="E83" s="133">
        <v>604.89286494505507</v>
      </c>
      <c r="F83" s="133">
        <v>2310.2364161538462</v>
      </c>
      <c r="G83" s="133">
        <v>23459.047890329668</v>
      </c>
      <c r="H83" s="133">
        <v>10967.836873186812</v>
      </c>
      <c r="I83" s="133">
        <v>9026.326966813187</v>
      </c>
      <c r="J83" s="133">
        <v>0</v>
      </c>
      <c r="K83" s="133">
        <v>8.9059109890109891</v>
      </c>
      <c r="L83" s="133">
        <v>1272.1912674725272</v>
      </c>
      <c r="M83" s="133">
        <v>964.11777087912105</v>
      </c>
      <c r="N83" s="133">
        <v>258.041</v>
      </c>
      <c r="O83" s="134">
        <v>49866.60075784762</v>
      </c>
      <c r="P83" s="130"/>
      <c r="Q83" s="107">
        <v>0.97366405850015236</v>
      </c>
      <c r="R83" s="110">
        <v>0.95497557653381215</v>
      </c>
      <c r="T83" s="116">
        <v>567.92454171141321</v>
      </c>
      <c r="U83" s="108">
        <v>410.4</v>
      </c>
      <c r="V83" s="108">
        <v>1600</v>
      </c>
      <c r="W83" s="108">
        <v>5153.2999999999993</v>
      </c>
      <c r="X83" s="108">
        <v>3159.8</v>
      </c>
      <c r="Y83" s="108">
        <v>1171</v>
      </c>
      <c r="Z83" s="108">
        <v>0</v>
      </c>
      <c r="AA83" s="108">
        <v>155</v>
      </c>
      <c r="AB83" s="108">
        <v>843</v>
      </c>
      <c r="AC83" s="108">
        <v>221</v>
      </c>
      <c r="AD83" s="104">
        <v>40</v>
      </c>
      <c r="AE83" s="104">
        <v>285</v>
      </c>
      <c r="AF83" s="119">
        <v>13606.424541711413</v>
      </c>
      <c r="AG83" s="2"/>
      <c r="AI83" s="154">
        <v>834.29479422692316</v>
      </c>
      <c r="AJ83" s="147">
        <v>0</v>
      </c>
      <c r="AK83" s="147">
        <v>6.7546881896153845</v>
      </c>
      <c r="AL83" s="147">
        <v>528.88767166667014</v>
      </c>
      <c r="AM83" s="147">
        <v>562.14705704834387</v>
      </c>
      <c r="AN83" s="147">
        <v>308.100954</v>
      </c>
      <c r="AO83" s="155">
        <v>2240.1851651315528</v>
      </c>
      <c r="AP83" s="10"/>
      <c r="AQ83" s="165">
        <v>41.51247214940306</v>
      </c>
      <c r="AR83" s="38"/>
      <c r="AT83" s="159">
        <v>57.9</v>
      </c>
      <c r="AU83" s="160">
        <v>79.539999999999992</v>
      </c>
      <c r="AV83" s="160">
        <v>105.2</v>
      </c>
      <c r="AW83" s="160">
        <v>128.37</v>
      </c>
      <c r="AX83" s="160">
        <v>185.18</v>
      </c>
      <c r="AY83" s="131">
        <v>108.73505494505491</v>
      </c>
    </row>
    <row r="84" spans="3:51">
      <c r="C84">
        <v>2034</v>
      </c>
      <c r="D84" s="132">
        <v>1102.2438260526301</v>
      </c>
      <c r="E84" s="133">
        <v>648.14711802197803</v>
      </c>
      <c r="F84" s="133">
        <v>3070.413620549451</v>
      </c>
      <c r="G84" s="133">
        <v>23441.307206043959</v>
      </c>
      <c r="H84" s="133">
        <v>11130.495907472528</v>
      </c>
      <c r="I84" s="133">
        <v>9018.0441692307668</v>
      </c>
      <c r="J84" s="133">
        <v>0</v>
      </c>
      <c r="K84" s="133">
        <v>9.7063862637362615</v>
      </c>
      <c r="L84" s="133">
        <v>1349.539360549451</v>
      </c>
      <c r="M84" s="133">
        <v>963.95595868131841</v>
      </c>
      <c r="N84" s="133">
        <v>258.04007000000018</v>
      </c>
      <c r="O84" s="134">
        <v>50991.89362286582</v>
      </c>
      <c r="P84" s="130"/>
      <c r="Q84" s="107">
        <v>0.97268940037015439</v>
      </c>
      <c r="R84" s="110">
        <v>0.95443978365116566</v>
      </c>
      <c r="T84" s="116">
        <v>629.13460391131844</v>
      </c>
      <c r="U84" s="108">
        <v>410.4</v>
      </c>
      <c r="V84" s="108">
        <v>1800</v>
      </c>
      <c r="W84" s="108">
        <v>5153.2999999999993</v>
      </c>
      <c r="X84" s="108">
        <v>3159.8</v>
      </c>
      <c r="Y84" s="108">
        <v>1171</v>
      </c>
      <c r="Z84" s="108">
        <v>0</v>
      </c>
      <c r="AA84" s="108">
        <v>155</v>
      </c>
      <c r="AB84" s="108">
        <v>843</v>
      </c>
      <c r="AC84" s="108">
        <v>221</v>
      </c>
      <c r="AD84" s="104">
        <v>40</v>
      </c>
      <c r="AE84" s="104">
        <v>285</v>
      </c>
      <c r="AF84" s="119">
        <v>13867.634603911318</v>
      </c>
      <c r="AG84" s="2"/>
      <c r="AI84" s="154">
        <v>833.56817624516498</v>
      </c>
      <c r="AJ84" s="147">
        <v>0</v>
      </c>
      <c r="AK84" s="147">
        <v>7.3618086617307679</v>
      </c>
      <c r="AL84" s="147">
        <v>562.65847862825285</v>
      </c>
      <c r="AM84" s="147">
        <v>562.03802264930255</v>
      </c>
      <c r="AN84" s="147">
        <v>308.09984358000025</v>
      </c>
      <c r="AO84" s="155">
        <v>2273.7263297644513</v>
      </c>
      <c r="AP84" s="10"/>
      <c r="AQ84" s="165">
        <v>41.25639878123269</v>
      </c>
      <c r="AR84" s="38"/>
      <c r="AT84" s="159">
        <v>61.625</v>
      </c>
      <c r="AU84" s="160">
        <v>84.39</v>
      </c>
      <c r="AV84" s="160">
        <v>109.58</v>
      </c>
      <c r="AW84" s="160">
        <v>132.04500000000002</v>
      </c>
      <c r="AX84" s="160">
        <v>189.2</v>
      </c>
      <c r="AY84" s="131">
        <v>113.17263736263746</v>
      </c>
    </row>
    <row r="85" spans="3:51" ht="15.75" thickBot="1">
      <c r="C85">
        <v>2035</v>
      </c>
      <c r="D85" s="135">
        <v>1213.8565721466</v>
      </c>
      <c r="E85" s="136">
        <v>643.45540076923066</v>
      </c>
      <c r="F85" s="136">
        <v>3406.1485315384612</v>
      </c>
      <c r="G85" s="136">
        <v>23474.632318131869</v>
      </c>
      <c r="H85" s="136">
        <v>11894.380994835165</v>
      </c>
      <c r="I85" s="136">
        <v>8989.4713778021996</v>
      </c>
      <c r="J85" s="136">
        <v>0</v>
      </c>
      <c r="K85" s="136">
        <v>11.220293406593408</v>
      </c>
      <c r="L85" s="136">
        <v>1316.9104356043949</v>
      </c>
      <c r="M85" s="136">
        <v>963.75697153846113</v>
      </c>
      <c r="N85" s="136">
        <v>257.91253000000012</v>
      </c>
      <c r="O85" s="137">
        <v>52171.745425772977</v>
      </c>
      <c r="P85" s="130"/>
      <c r="Q85" s="115">
        <v>0.97393270363353346</v>
      </c>
      <c r="R85" s="106">
        <v>0.95607032730368935</v>
      </c>
      <c r="T85" s="103">
        <v>692.84050921609582</v>
      </c>
      <c r="U85" s="102">
        <v>410.4</v>
      </c>
      <c r="V85" s="102">
        <v>2000</v>
      </c>
      <c r="W85" s="102">
        <v>5153.2999999999993</v>
      </c>
      <c r="X85" s="102">
        <v>3510.8</v>
      </c>
      <c r="Y85" s="102">
        <v>1171</v>
      </c>
      <c r="Z85" s="102">
        <v>0</v>
      </c>
      <c r="AA85" s="102">
        <v>155</v>
      </c>
      <c r="AB85" s="102">
        <v>1043</v>
      </c>
      <c r="AC85" s="102">
        <v>221</v>
      </c>
      <c r="AD85" s="111">
        <v>40</v>
      </c>
      <c r="AE85" s="111">
        <v>285</v>
      </c>
      <c r="AF85" s="101">
        <v>14682.340509216094</v>
      </c>
      <c r="AG85" s="2"/>
      <c r="AI85" s="156">
        <v>830.17235672505524</v>
      </c>
      <c r="AJ85" s="157">
        <v>0</v>
      </c>
      <c r="AK85" s="157">
        <v>8.5100315342307713</v>
      </c>
      <c r="AL85" s="157">
        <v>549.43439852823826</v>
      </c>
      <c r="AM85" s="157">
        <v>561.90115730132845</v>
      </c>
      <c r="AN85" s="157">
        <v>307.94756082000015</v>
      </c>
      <c r="AO85" s="158">
        <v>2257.9655049088528</v>
      </c>
      <c r="AP85" s="10"/>
      <c r="AQ85" s="166">
        <v>39.806544105327134</v>
      </c>
      <c r="AR85" s="38"/>
      <c r="AT85" s="161">
        <v>60.43</v>
      </c>
      <c r="AU85" s="162">
        <v>85.08</v>
      </c>
      <c r="AV85" s="162">
        <v>108.16</v>
      </c>
      <c r="AW85" s="162">
        <v>132.33499999999998</v>
      </c>
      <c r="AX85" s="162">
        <v>185.05500000000001</v>
      </c>
      <c r="AY85" s="163">
        <v>112.74736263736264</v>
      </c>
    </row>
    <row r="86" spans="3:51">
      <c r="D86" s="130"/>
      <c r="E86" s="130"/>
      <c r="F86" s="130"/>
      <c r="G86" s="130"/>
      <c r="H86" s="130"/>
      <c r="I86" s="130"/>
      <c r="J86" s="130"/>
      <c r="K86" s="130"/>
      <c r="L86" s="130"/>
      <c r="M86" s="130"/>
      <c r="N86" s="130"/>
      <c r="O86" s="130"/>
      <c r="P86" s="130"/>
      <c r="Q86" s="39"/>
      <c r="R86" s="39"/>
      <c r="T86" s="3"/>
      <c r="U86" s="3"/>
      <c r="V86" s="3"/>
      <c r="W86" s="3"/>
      <c r="X86" s="3"/>
      <c r="Y86" s="3"/>
      <c r="Z86" s="3"/>
      <c r="AA86" s="3"/>
      <c r="AB86" s="3"/>
      <c r="AC86" s="3"/>
      <c r="AD86" s="2"/>
      <c r="AE86" s="2"/>
      <c r="AF86" s="2"/>
      <c r="AG86" s="2"/>
      <c r="AI86" s="5"/>
      <c r="AJ86" s="5"/>
      <c r="AK86" s="5"/>
      <c r="AL86" s="5"/>
      <c r="AM86" s="5"/>
      <c r="AN86" s="5"/>
      <c r="AO86" s="5"/>
      <c r="AP86" s="10"/>
      <c r="AQ86" s="38"/>
      <c r="AR86" s="38"/>
      <c r="AT86" s="174"/>
      <c r="AU86" s="174"/>
      <c r="AV86" s="174"/>
      <c r="AW86" s="174"/>
      <c r="AX86" s="174"/>
      <c r="AY86" s="175"/>
    </row>
    <row r="87" spans="3:51">
      <c r="D87" s="130"/>
      <c r="E87" s="130"/>
      <c r="F87" s="130"/>
      <c r="G87" s="130"/>
      <c r="H87" s="130"/>
      <c r="I87" s="130"/>
      <c r="J87" s="130"/>
      <c r="K87" s="130"/>
      <c r="L87" s="130"/>
      <c r="M87" s="130"/>
      <c r="N87" s="130"/>
      <c r="O87" s="130"/>
      <c r="P87" s="130"/>
      <c r="Q87" s="39"/>
      <c r="R87" s="39"/>
      <c r="T87" s="114"/>
      <c r="U87" s="114"/>
      <c r="V87" s="114"/>
      <c r="W87" s="114"/>
      <c r="X87" s="114"/>
      <c r="Y87" s="114"/>
      <c r="Z87" s="114"/>
      <c r="AA87" s="114"/>
      <c r="AB87" s="114"/>
      <c r="AC87" s="114"/>
      <c r="AD87" s="176"/>
      <c r="AE87" s="176"/>
      <c r="AF87" s="176"/>
      <c r="AG87" s="176"/>
      <c r="AI87" s="150"/>
      <c r="AJ87" s="150"/>
      <c r="AK87" s="150"/>
      <c r="AL87" s="150"/>
      <c r="AM87" s="150"/>
      <c r="AN87" s="150"/>
      <c r="AO87" s="150"/>
      <c r="AP87" s="63"/>
      <c r="AQ87" s="38"/>
      <c r="AR87" s="38"/>
      <c r="AS87" s="9"/>
      <c r="AY87" s="9"/>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57DE-CA35-4B3A-B458-CB46E43BD703}">
  <sheetPr>
    <tabColor theme="8" tint="0.79998168889431442"/>
  </sheetPr>
  <dimension ref="A1:BI68"/>
  <sheetViews>
    <sheetView zoomScale="70" zoomScaleNormal="70" workbookViewId="0">
      <pane xSplit="3" ySplit="10" topLeftCell="D11" activePane="bottomRight" state="frozen"/>
      <selection pane="topRight" activeCell="AS60" sqref="AS60"/>
      <selection pane="bottomLeft" activeCell="AS60" sqref="AS60"/>
      <selection pane="bottomRight" activeCell="Q14" sqref="Q14"/>
    </sheetView>
  </sheetViews>
  <sheetFormatPr defaultRowHeight="15"/>
  <cols>
    <col min="1" max="2" width="8.7109375"/>
    <col min="4" max="15" width="13.140625" customWidth="1"/>
    <col min="17" max="18" width="10.42578125" customWidth="1"/>
    <col min="20" max="32" width="13.140625" customWidth="1"/>
    <col min="33" max="33" width="8.7109375"/>
    <col min="35" max="41" width="12.42578125" customWidth="1"/>
    <col min="42" max="42" width="8.7109375"/>
    <col min="43" max="43" width="15.85546875" customWidth="1"/>
    <col min="51" max="51" width="8.7109375"/>
  </cols>
  <sheetData>
    <row r="1" spans="1:51">
      <c r="A1" s="206" t="s">
        <v>32</v>
      </c>
    </row>
    <row r="3" spans="1:51">
      <c r="A3" t="s">
        <v>2</v>
      </c>
    </row>
    <row r="4" spans="1:51">
      <c r="A4" t="s">
        <v>171</v>
      </c>
    </row>
    <row r="5" spans="1:51">
      <c r="A5" t="s">
        <v>172</v>
      </c>
    </row>
    <row r="6" spans="1:51">
      <c r="A6" t="s">
        <v>173</v>
      </c>
    </row>
    <row r="7" spans="1:51">
      <c r="A7" t="s">
        <v>174</v>
      </c>
    </row>
    <row r="8" spans="1:51">
      <c r="A8" t="s">
        <v>175</v>
      </c>
    </row>
    <row r="9" spans="1:51">
      <c r="C9" s="181" t="s">
        <v>176</v>
      </c>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H9" s="182" t="s">
        <v>177</v>
      </c>
      <c r="AI9" s="179"/>
      <c r="AJ9" s="179"/>
      <c r="AK9" s="179"/>
      <c r="AL9" s="179"/>
      <c r="AM9" s="179"/>
      <c r="AN9" s="179"/>
      <c r="AO9" s="179"/>
      <c r="AP9" s="179"/>
      <c r="AQ9" s="179"/>
      <c r="AS9" s="177" t="s">
        <v>178</v>
      </c>
      <c r="AT9" s="178"/>
      <c r="AU9" s="178"/>
      <c r="AV9" s="178"/>
      <c r="AW9" s="178"/>
      <c r="AX9" s="178"/>
      <c r="AY9" s="178"/>
    </row>
    <row r="10" spans="1:51">
      <c r="C10" s="6"/>
      <c r="AH10" s="6"/>
      <c r="AS10" s="6"/>
    </row>
    <row r="11" spans="1:51">
      <c r="A11" s="6" t="s">
        <v>85</v>
      </c>
    </row>
    <row r="12" spans="1:51" ht="15.75" thickBot="1">
      <c r="A12" s="6" t="s">
        <v>89</v>
      </c>
      <c r="T12" s="1"/>
    </row>
    <row r="13" spans="1:51" ht="63">
      <c r="A13" s="6"/>
      <c r="D13" s="123" t="s">
        <v>179</v>
      </c>
      <c r="E13" s="138"/>
      <c r="F13" s="120"/>
      <c r="G13" s="120"/>
      <c r="H13" s="120"/>
      <c r="I13" s="120"/>
      <c r="J13" s="120"/>
      <c r="K13" s="139"/>
      <c r="L13" s="120"/>
      <c r="M13" s="139"/>
      <c r="N13" s="120"/>
      <c r="O13" s="121"/>
      <c r="Q13" s="123" t="s">
        <v>180</v>
      </c>
      <c r="R13" s="121"/>
      <c r="T13" s="143" t="s">
        <v>181</v>
      </c>
      <c r="U13" s="138"/>
      <c r="V13" s="120"/>
      <c r="W13" s="120"/>
      <c r="X13" s="120"/>
      <c r="Y13" s="120"/>
      <c r="Z13" s="120"/>
      <c r="AA13" s="139"/>
      <c r="AB13" s="120"/>
      <c r="AC13" s="139"/>
      <c r="AD13" s="120"/>
      <c r="AE13" s="120"/>
      <c r="AF13" s="121"/>
      <c r="AI13" s="123" t="s">
        <v>182</v>
      </c>
      <c r="AJ13" s="148"/>
      <c r="AK13" s="148"/>
      <c r="AL13" s="148"/>
      <c r="AM13" s="148"/>
      <c r="AN13" s="148"/>
      <c r="AO13" s="149"/>
      <c r="AQ13" s="205" t="s">
        <v>183</v>
      </c>
      <c r="AT13" s="123" t="s">
        <v>184</v>
      </c>
      <c r="AU13" s="120"/>
      <c r="AV13" s="120"/>
      <c r="AW13" s="120"/>
      <c r="AX13" s="120"/>
      <c r="AY13" s="121"/>
    </row>
    <row r="14" spans="1:51" ht="45.75" thickBot="1">
      <c r="A14" s="6"/>
      <c r="C14" t="s">
        <v>49</v>
      </c>
      <c r="D14" s="201" t="s">
        <v>185</v>
      </c>
      <c r="E14" s="202" t="s">
        <v>68</v>
      </c>
      <c r="F14" s="202" t="s">
        <v>69</v>
      </c>
      <c r="G14" s="202" t="s">
        <v>71</v>
      </c>
      <c r="H14" s="202" t="s">
        <v>67</v>
      </c>
      <c r="I14" s="202" t="s">
        <v>70</v>
      </c>
      <c r="J14" s="202" t="s">
        <v>51</v>
      </c>
      <c r="K14" s="202" t="s">
        <v>186</v>
      </c>
      <c r="L14" s="202" t="s">
        <v>187</v>
      </c>
      <c r="M14" s="202" t="s">
        <v>188</v>
      </c>
      <c r="N14" s="202" t="s">
        <v>189</v>
      </c>
      <c r="O14" s="203" t="s">
        <v>166</v>
      </c>
      <c r="P14" s="124"/>
      <c r="Q14" s="125" t="s">
        <v>190</v>
      </c>
      <c r="R14" s="126" t="s">
        <v>191</v>
      </c>
      <c r="T14" s="201" t="s">
        <v>185</v>
      </c>
      <c r="U14" s="202" t="s">
        <v>68</v>
      </c>
      <c r="V14" s="202" t="s">
        <v>69</v>
      </c>
      <c r="W14" s="202" t="s">
        <v>71</v>
      </c>
      <c r="X14" s="202" t="s">
        <v>67</v>
      </c>
      <c r="Y14" s="202" t="s">
        <v>70</v>
      </c>
      <c r="Z14" s="202" t="s">
        <v>51</v>
      </c>
      <c r="AA14" s="202" t="s">
        <v>186</v>
      </c>
      <c r="AB14" s="202" t="s">
        <v>187</v>
      </c>
      <c r="AC14" s="202" t="s">
        <v>188</v>
      </c>
      <c r="AD14" s="202" t="s">
        <v>189</v>
      </c>
      <c r="AE14" s="145" t="s">
        <v>192</v>
      </c>
      <c r="AF14" s="146" t="s">
        <v>166</v>
      </c>
      <c r="AG14" s="145"/>
      <c r="AI14" s="201" t="s">
        <v>70</v>
      </c>
      <c r="AJ14" s="202" t="s">
        <v>51</v>
      </c>
      <c r="AK14" s="202" t="s">
        <v>186</v>
      </c>
      <c r="AL14" s="204" t="s">
        <v>187</v>
      </c>
      <c r="AM14" s="202" t="s">
        <v>193</v>
      </c>
      <c r="AN14" s="202" t="s">
        <v>194</v>
      </c>
      <c r="AO14" s="203" t="s">
        <v>166</v>
      </c>
      <c r="AQ14" s="164" t="s">
        <v>196</v>
      </c>
      <c r="AR14" s="399"/>
      <c r="AT14" s="171">
        <v>0.05</v>
      </c>
      <c r="AU14" s="172">
        <v>0.25</v>
      </c>
      <c r="AV14" s="172">
        <v>0.5</v>
      </c>
      <c r="AW14" s="172">
        <v>0.75</v>
      </c>
      <c r="AX14" s="172">
        <v>0.95</v>
      </c>
      <c r="AY14" s="173" t="s">
        <v>195</v>
      </c>
    </row>
    <row r="15" spans="1:51">
      <c r="A15" s="6"/>
      <c r="C15">
        <v>2022</v>
      </c>
      <c r="D15" s="127">
        <v>54.7229565858689</v>
      </c>
      <c r="E15" s="128">
        <v>7.7115747252747289</v>
      </c>
      <c r="F15" s="128">
        <v>0</v>
      </c>
      <c r="G15" s="128">
        <v>16342.17990879121</v>
      </c>
      <c r="H15" s="128">
        <v>2427.0469132967037</v>
      </c>
      <c r="I15" s="128">
        <v>5438.6853427472506</v>
      </c>
      <c r="J15" s="128">
        <v>245.54306010988998</v>
      </c>
      <c r="K15" s="128">
        <v>1.7111841758241753</v>
      </c>
      <c r="L15" s="128">
        <v>3282.9494694505497</v>
      </c>
      <c r="M15" s="128">
        <v>658.72144186813125</v>
      </c>
      <c r="N15" s="128">
        <v>170.73714000000021</v>
      </c>
      <c r="O15" s="129">
        <v>28630.008991750699</v>
      </c>
      <c r="P15" s="130"/>
      <c r="Q15" s="109">
        <v>0.87301676903197789</v>
      </c>
      <c r="R15" s="105">
        <v>0.85368760600769045</v>
      </c>
      <c r="T15" s="99">
        <v>31.234564261340694</v>
      </c>
      <c r="U15" s="117">
        <v>16</v>
      </c>
      <c r="V15" s="117">
        <v>0</v>
      </c>
      <c r="W15" s="117">
        <v>5153.2999999999993</v>
      </c>
      <c r="X15" s="117">
        <v>1002</v>
      </c>
      <c r="Y15" s="117">
        <v>1019</v>
      </c>
      <c r="Z15" s="117">
        <v>485</v>
      </c>
      <c r="AA15" s="117">
        <v>155</v>
      </c>
      <c r="AB15" s="117">
        <v>1223</v>
      </c>
      <c r="AC15" s="117">
        <v>221</v>
      </c>
      <c r="AD15" s="117">
        <v>40</v>
      </c>
      <c r="AE15" s="117">
        <v>0</v>
      </c>
      <c r="AF15" s="100">
        <v>9345.5345642613393</v>
      </c>
      <c r="AG15" s="2"/>
      <c r="AI15" s="151">
        <v>567.23738163582414</v>
      </c>
      <c r="AJ15" s="152">
        <v>211.1389696304928</v>
      </c>
      <c r="AK15" s="152">
        <v>1.297847638153846</v>
      </c>
      <c r="AL15" s="152">
        <v>1314.164879374363</v>
      </c>
      <c r="AM15" s="152">
        <v>383.13050517335233</v>
      </c>
      <c r="AN15" s="152">
        <v>203.86014516000029</v>
      </c>
      <c r="AO15" s="153">
        <v>2680.8297286121865</v>
      </c>
      <c r="AP15" s="10"/>
      <c r="AQ15" s="167">
        <v>90.362728469893796</v>
      </c>
      <c r="AR15" s="38"/>
      <c r="AT15" s="168">
        <v>108.94</v>
      </c>
      <c r="AU15" s="169">
        <v>140.09</v>
      </c>
      <c r="AV15" s="169">
        <v>158.6</v>
      </c>
      <c r="AW15" s="169">
        <v>181.29500000000002</v>
      </c>
      <c r="AX15" s="169">
        <v>208.10500000000002</v>
      </c>
      <c r="AY15" s="170">
        <v>159.96714285714279</v>
      </c>
    </row>
    <row r="16" spans="1:51">
      <c r="A16" s="6"/>
      <c r="C16">
        <v>2023</v>
      </c>
      <c r="D16" s="132">
        <v>108.68844302534499</v>
      </c>
      <c r="E16" s="133">
        <v>53.756540989010972</v>
      </c>
      <c r="F16" s="133">
        <v>0</v>
      </c>
      <c r="G16" s="133">
        <v>24146.401677362635</v>
      </c>
      <c r="H16" s="133">
        <v>3798.883111208791</v>
      </c>
      <c r="I16" s="133">
        <v>8352.1771020879114</v>
      </c>
      <c r="J16" s="133">
        <v>142.90888230769227</v>
      </c>
      <c r="K16" s="133">
        <v>0.5904092307692308</v>
      </c>
      <c r="L16" s="133">
        <v>3864.1980735164843</v>
      </c>
      <c r="M16" s="133">
        <v>964.18063010989033</v>
      </c>
      <c r="N16" s="133">
        <v>258.0391143956046</v>
      </c>
      <c r="O16" s="134">
        <v>41689.823984234135</v>
      </c>
      <c r="P16" s="130"/>
      <c r="Q16" s="107">
        <v>0.90096529210591547</v>
      </c>
      <c r="R16" s="110">
        <v>0.88074120924460964</v>
      </c>
      <c r="T16" s="118">
        <v>62.036782548712885</v>
      </c>
      <c r="U16" s="104">
        <v>55.4</v>
      </c>
      <c r="V16" s="104">
        <v>0</v>
      </c>
      <c r="W16" s="104">
        <v>5153.2999999999993</v>
      </c>
      <c r="X16" s="104">
        <v>1254</v>
      </c>
      <c r="Y16" s="104">
        <v>1171</v>
      </c>
      <c r="Z16" s="104">
        <v>485</v>
      </c>
      <c r="AA16" s="104">
        <v>155</v>
      </c>
      <c r="AB16" s="104">
        <v>1223</v>
      </c>
      <c r="AC16" s="104">
        <v>221</v>
      </c>
      <c r="AD16" s="104">
        <v>40</v>
      </c>
      <c r="AE16" s="104">
        <v>35</v>
      </c>
      <c r="AF16" s="119">
        <v>9854.7367825487127</v>
      </c>
      <c r="AG16" s="2"/>
      <c r="AI16" s="154">
        <v>836.33910196725253</v>
      </c>
      <c r="AJ16" s="147">
        <v>122.88530634092302</v>
      </c>
      <c r="AK16" s="147">
        <v>0.44779588107692314</v>
      </c>
      <c r="AL16" s="147">
        <v>1536.5123775107181</v>
      </c>
      <c r="AM16" s="147">
        <v>562.19249039435772</v>
      </c>
      <c r="AN16" s="147">
        <v>308.0987025883519</v>
      </c>
      <c r="AO16" s="155">
        <v>3366.4757746826799</v>
      </c>
      <c r="AP16" s="10"/>
      <c r="AQ16" s="165">
        <v>77.170910141251184</v>
      </c>
      <c r="AR16" s="38"/>
      <c r="AT16" s="112">
        <v>69.930000000000007</v>
      </c>
      <c r="AU16" s="113">
        <v>92.550000000000011</v>
      </c>
      <c r="AV16" s="113">
        <v>109.69</v>
      </c>
      <c r="AW16" s="113">
        <v>127.30000000000001</v>
      </c>
      <c r="AX16" s="113">
        <v>157.44999999999999</v>
      </c>
      <c r="AY16" s="131">
        <v>111.37329670329672</v>
      </c>
    </row>
    <row r="17" spans="1:51">
      <c r="A17" s="6"/>
      <c r="C17">
        <v>2024</v>
      </c>
      <c r="D17" s="132">
        <v>173.22481004148099</v>
      </c>
      <c r="E17" s="133">
        <v>94.099971318681327</v>
      </c>
      <c r="F17" s="133">
        <v>0</v>
      </c>
      <c r="G17" s="133">
        <v>24069.005886263734</v>
      </c>
      <c r="H17" s="133">
        <v>4433.4046818681309</v>
      </c>
      <c r="I17" s="133">
        <v>9444.7201018681335</v>
      </c>
      <c r="J17" s="133">
        <v>103.95110549450551</v>
      </c>
      <c r="K17" s="133">
        <v>1.39528010989011</v>
      </c>
      <c r="L17" s="133">
        <v>2678.7343590109895</v>
      </c>
      <c r="M17" s="133">
        <v>966.31442999999979</v>
      </c>
      <c r="N17" s="133">
        <v>258.57257813186823</v>
      </c>
      <c r="O17" s="134">
        <v>42223.423204107414</v>
      </c>
      <c r="P17" s="130"/>
      <c r="Q17" s="107">
        <v>0.93209316714852197</v>
      </c>
      <c r="R17" s="110">
        <v>0.91117737762554141</v>
      </c>
      <c r="T17" s="118">
        <v>98.872608471164938</v>
      </c>
      <c r="U17" s="104">
        <v>55.4</v>
      </c>
      <c r="V17" s="104">
        <v>0</v>
      </c>
      <c r="W17" s="104">
        <v>5153.2999999999993</v>
      </c>
      <c r="X17" s="104">
        <v>1326.5</v>
      </c>
      <c r="Y17" s="104">
        <v>1171</v>
      </c>
      <c r="Z17" s="104">
        <v>485</v>
      </c>
      <c r="AA17" s="104">
        <v>155</v>
      </c>
      <c r="AB17" s="104">
        <v>843</v>
      </c>
      <c r="AC17" s="104">
        <v>221</v>
      </c>
      <c r="AD17" s="104">
        <v>40</v>
      </c>
      <c r="AE17" s="104">
        <v>135</v>
      </c>
      <c r="AF17" s="119">
        <v>9684.0726084711641</v>
      </c>
      <c r="AG17" s="2"/>
      <c r="AI17" s="154">
        <v>885.15225809021968</v>
      </c>
      <c r="AJ17" s="147">
        <v>89.386070598932506</v>
      </c>
      <c r="AK17" s="147">
        <v>1.0582501993461539</v>
      </c>
      <c r="AL17" s="147">
        <v>1090.1283669760392</v>
      </c>
      <c r="AM17" s="147">
        <v>563.40160928763623</v>
      </c>
      <c r="AN17" s="147">
        <v>308.73565828945067</v>
      </c>
      <c r="AO17" s="155">
        <v>2937.8622134416246</v>
      </c>
      <c r="AP17" s="10"/>
      <c r="AQ17" s="165">
        <v>65.304430705921419</v>
      </c>
      <c r="AR17" s="38"/>
      <c r="AT17" s="112">
        <v>46.924999999999997</v>
      </c>
      <c r="AU17" s="113">
        <v>65.990000000000009</v>
      </c>
      <c r="AV17" s="113">
        <v>86.65</v>
      </c>
      <c r="AW17" s="113">
        <v>109.47499999999999</v>
      </c>
      <c r="AX17" s="113">
        <v>148.24</v>
      </c>
      <c r="AY17" s="131">
        <v>90.486923076923091</v>
      </c>
    </row>
    <row r="18" spans="1:51">
      <c r="A18" s="6"/>
      <c r="C18">
        <v>2025</v>
      </c>
      <c r="D18" s="132">
        <v>243.96172303047999</v>
      </c>
      <c r="E18" s="133">
        <v>158.54429197802196</v>
      </c>
      <c r="F18" s="133">
        <v>0</v>
      </c>
      <c r="G18" s="133">
        <v>24189.799528681328</v>
      </c>
      <c r="H18" s="133">
        <v>4678.8095264835174</v>
      </c>
      <c r="I18" s="133">
        <v>9322.6639196703309</v>
      </c>
      <c r="J18" s="133">
        <v>113.55130890109889</v>
      </c>
      <c r="K18" s="133">
        <v>1.6481294505494499</v>
      </c>
      <c r="L18" s="133">
        <v>2600.5523030769227</v>
      </c>
      <c r="M18" s="133">
        <v>963.81988000000035</v>
      </c>
      <c r="N18" s="133">
        <v>257.91353670329642</v>
      </c>
      <c r="O18" s="134">
        <v>42531.264147975548</v>
      </c>
      <c r="P18" s="130"/>
      <c r="Q18" s="107">
        <v>0.93425847030083331</v>
      </c>
      <c r="R18" s="110">
        <v>0.91348548661458673</v>
      </c>
      <c r="T18" s="118">
        <v>139.2475588073516</v>
      </c>
      <c r="U18" s="104">
        <v>133.4</v>
      </c>
      <c r="V18" s="104">
        <v>0</v>
      </c>
      <c r="W18" s="104">
        <v>5153.2999999999993</v>
      </c>
      <c r="X18" s="104">
        <v>1426.5</v>
      </c>
      <c r="Y18" s="104">
        <v>1171</v>
      </c>
      <c r="Z18" s="104">
        <v>485</v>
      </c>
      <c r="AA18" s="104">
        <v>155</v>
      </c>
      <c r="AB18" s="104">
        <v>843</v>
      </c>
      <c r="AC18" s="104">
        <v>221</v>
      </c>
      <c r="AD18" s="104">
        <v>40</v>
      </c>
      <c r="AE18" s="104">
        <v>135</v>
      </c>
      <c r="AF18" s="119">
        <v>9902.447558807351</v>
      </c>
      <c r="AG18" s="2"/>
      <c r="AI18" s="154">
        <v>867.35670566065937</v>
      </c>
      <c r="AJ18" s="147">
        <v>97.641148362499209</v>
      </c>
      <c r="AK18" s="147">
        <v>1.2500237817692306</v>
      </c>
      <c r="AL18" s="147">
        <v>1057.1433019225299</v>
      </c>
      <c r="AM18" s="147">
        <v>561.97380055309111</v>
      </c>
      <c r="AN18" s="147">
        <v>307.94876282373593</v>
      </c>
      <c r="AO18" s="155">
        <v>2893.3137431042851</v>
      </c>
      <c r="AP18" s="10"/>
      <c r="AQ18" s="165">
        <v>63.796559570245662</v>
      </c>
      <c r="AR18" s="38"/>
      <c r="AT18" s="112">
        <v>44.825000000000003</v>
      </c>
      <c r="AU18" s="113">
        <v>63.495000000000005</v>
      </c>
      <c r="AV18" s="113">
        <v>84.14</v>
      </c>
      <c r="AW18" s="113">
        <v>104.765</v>
      </c>
      <c r="AX18" s="113">
        <v>140.43</v>
      </c>
      <c r="AY18" s="131">
        <v>86.672527472527449</v>
      </c>
    </row>
    <row r="19" spans="1:51">
      <c r="A19" s="6"/>
      <c r="C19">
        <v>2026</v>
      </c>
      <c r="D19" s="132">
        <v>321.72573166303999</v>
      </c>
      <c r="E19" s="133">
        <v>229.38337835164828</v>
      </c>
      <c r="F19" s="133">
        <v>0</v>
      </c>
      <c r="G19" s="133">
        <v>24042.383285604392</v>
      </c>
      <c r="H19" s="133">
        <v>5047.2358890109908</v>
      </c>
      <c r="I19" s="133">
        <v>9565.2726925274728</v>
      </c>
      <c r="J19" s="133">
        <v>112.92595615384616</v>
      </c>
      <c r="K19" s="133">
        <v>1.7267059340659345</v>
      </c>
      <c r="L19" s="133">
        <v>2373.3450310989006</v>
      </c>
      <c r="M19" s="133">
        <v>964.23824000000025</v>
      </c>
      <c r="N19" s="133">
        <v>258.03270879120839</v>
      </c>
      <c r="O19" s="134">
        <v>42916.269619135564</v>
      </c>
      <c r="P19" s="130"/>
      <c r="Q19" s="107">
        <v>0.94032719881682991</v>
      </c>
      <c r="R19" s="110">
        <v>0.91955880686219926</v>
      </c>
      <c r="T19" s="118">
        <v>183.6334084834703</v>
      </c>
      <c r="U19" s="104">
        <v>133.4</v>
      </c>
      <c r="V19" s="104">
        <v>0</v>
      </c>
      <c r="W19" s="104">
        <v>5153.2999999999993</v>
      </c>
      <c r="X19" s="104">
        <v>1556.5</v>
      </c>
      <c r="Y19" s="104">
        <v>1251</v>
      </c>
      <c r="Z19" s="104">
        <v>485</v>
      </c>
      <c r="AA19" s="104">
        <v>155</v>
      </c>
      <c r="AB19" s="104">
        <v>843</v>
      </c>
      <c r="AC19" s="104">
        <v>221</v>
      </c>
      <c r="AD19" s="104">
        <v>40</v>
      </c>
      <c r="AE19" s="104">
        <v>135</v>
      </c>
      <c r="AF19" s="119">
        <v>10156.83340848347</v>
      </c>
      <c r="AG19" s="2"/>
      <c r="AI19" s="154">
        <v>879.09458520098906</v>
      </c>
      <c r="AJ19" s="147">
        <v>97.103416468747241</v>
      </c>
      <c r="AK19" s="147">
        <v>1.3096201156923082</v>
      </c>
      <c r="AL19" s="147">
        <v>967.43723331739466</v>
      </c>
      <c r="AM19" s="147">
        <v>562.26558904890931</v>
      </c>
      <c r="AN19" s="147">
        <v>308.09105429670279</v>
      </c>
      <c r="AO19" s="155">
        <v>2815.3014984484348</v>
      </c>
      <c r="AP19" s="10"/>
      <c r="AQ19" s="165">
        <v>61.407038894694324</v>
      </c>
      <c r="AR19" s="38"/>
      <c r="AT19" s="112">
        <v>43.62</v>
      </c>
      <c r="AU19" s="113">
        <v>66.185000000000002</v>
      </c>
      <c r="AV19" s="113">
        <v>82.26</v>
      </c>
      <c r="AW19" s="113">
        <v>101.85</v>
      </c>
      <c r="AX19" s="113">
        <v>140.34</v>
      </c>
      <c r="AY19" s="131">
        <v>86.174175824175833</v>
      </c>
    </row>
    <row r="20" spans="1:51">
      <c r="A20" s="6"/>
      <c r="C20">
        <v>2027</v>
      </c>
      <c r="D20" s="132">
        <v>405.98522580538503</v>
      </c>
      <c r="E20" s="133">
        <v>228.34633736263729</v>
      </c>
      <c r="F20" s="133">
        <v>0</v>
      </c>
      <c r="G20" s="133">
        <v>23975.542209340656</v>
      </c>
      <c r="H20" s="133">
        <v>5567.4095526373621</v>
      </c>
      <c r="I20" s="133">
        <v>9913.3150439560486</v>
      </c>
      <c r="J20" s="133">
        <v>0</v>
      </c>
      <c r="K20" s="133">
        <v>3.6425242857142872</v>
      </c>
      <c r="L20" s="133">
        <v>2025.9182584615385</v>
      </c>
      <c r="M20" s="133">
        <v>964.21644000000015</v>
      </c>
      <c r="N20" s="133">
        <v>257.99644000000023</v>
      </c>
      <c r="O20" s="134">
        <v>43342.372031849343</v>
      </c>
      <c r="P20" s="130"/>
      <c r="Q20" s="107">
        <v>0.95181497829981143</v>
      </c>
      <c r="R20" s="110">
        <v>0.93092724088687784</v>
      </c>
      <c r="T20" s="118">
        <v>231.72672705786817</v>
      </c>
      <c r="U20" s="104">
        <v>133.4</v>
      </c>
      <c r="V20" s="104">
        <v>0</v>
      </c>
      <c r="W20" s="104">
        <v>5153.2999999999993</v>
      </c>
      <c r="X20" s="104">
        <v>1586.5</v>
      </c>
      <c r="Y20" s="104">
        <v>1251</v>
      </c>
      <c r="Z20" s="104">
        <v>0</v>
      </c>
      <c r="AA20" s="104">
        <v>155</v>
      </c>
      <c r="AB20" s="104">
        <v>843</v>
      </c>
      <c r="AC20" s="104">
        <v>221</v>
      </c>
      <c r="AD20" s="104">
        <v>40</v>
      </c>
      <c r="AE20" s="104">
        <v>135</v>
      </c>
      <c r="AF20" s="119">
        <v>9749.9267270578675</v>
      </c>
      <c r="AG20" s="2"/>
      <c r="AI20" s="154">
        <v>896.05876691164872</v>
      </c>
      <c r="AJ20" s="147">
        <v>0</v>
      </c>
      <c r="AK20" s="147">
        <v>2.7626725445000009</v>
      </c>
      <c r="AL20" s="147">
        <v>834.09032425075748</v>
      </c>
      <c r="AM20" s="147">
        <v>562.23409869490911</v>
      </c>
      <c r="AN20" s="147">
        <v>308.04774936000024</v>
      </c>
      <c r="AO20" s="155">
        <v>2603.1936117618152</v>
      </c>
      <c r="AP20" s="10"/>
      <c r="AQ20" s="165">
        <v>55.909592396837922</v>
      </c>
      <c r="AR20" s="38"/>
      <c r="AT20" s="112">
        <v>46.174999999999997</v>
      </c>
      <c r="AU20" s="113">
        <v>69.935000000000002</v>
      </c>
      <c r="AV20" s="113">
        <v>82.85</v>
      </c>
      <c r="AW20" s="113">
        <v>104.065</v>
      </c>
      <c r="AX20" s="113">
        <v>150.64500000000001</v>
      </c>
      <c r="AY20" s="131">
        <v>88.950989010988991</v>
      </c>
    </row>
    <row r="21" spans="1:51">
      <c r="A21" s="6"/>
      <c r="C21">
        <v>2028</v>
      </c>
      <c r="D21" s="132">
        <v>495.48531503365302</v>
      </c>
      <c r="E21" s="133">
        <v>267.31990087912084</v>
      </c>
      <c r="F21" s="133">
        <v>0</v>
      </c>
      <c r="G21" s="133">
        <v>24050.305436043956</v>
      </c>
      <c r="H21" s="133">
        <v>5934.6651940659331</v>
      </c>
      <c r="I21" s="133">
        <v>9921.0088452747259</v>
      </c>
      <c r="J21" s="133">
        <v>0</v>
      </c>
      <c r="K21" s="133">
        <v>3.9690896703296694</v>
      </c>
      <c r="L21" s="133">
        <v>1953.2480230769227</v>
      </c>
      <c r="M21" s="133">
        <v>967.03573999999946</v>
      </c>
      <c r="N21" s="133">
        <v>258.81430999999975</v>
      </c>
      <c r="O21" s="134">
        <v>43851.851854044646</v>
      </c>
      <c r="P21" s="130"/>
      <c r="Q21" s="107">
        <v>0.95408396213783442</v>
      </c>
      <c r="R21" s="110">
        <v>0.93331517988156443</v>
      </c>
      <c r="T21" s="118">
        <v>282.81125287308959</v>
      </c>
      <c r="U21" s="104">
        <v>168.4</v>
      </c>
      <c r="V21" s="104">
        <v>0</v>
      </c>
      <c r="W21" s="104">
        <v>5153.2999999999993</v>
      </c>
      <c r="X21" s="104">
        <v>1686.5</v>
      </c>
      <c r="Y21" s="104">
        <v>1251</v>
      </c>
      <c r="Z21" s="104">
        <v>0</v>
      </c>
      <c r="AA21" s="104">
        <v>155</v>
      </c>
      <c r="AB21" s="104">
        <v>843</v>
      </c>
      <c r="AC21" s="104">
        <v>221</v>
      </c>
      <c r="AD21" s="104">
        <v>40</v>
      </c>
      <c r="AE21" s="104">
        <v>135</v>
      </c>
      <c r="AF21" s="119">
        <v>9936.0112528730897</v>
      </c>
      <c r="AG21" s="2"/>
      <c r="AI21" s="154">
        <v>896.90576475857154</v>
      </c>
      <c r="AJ21" s="147">
        <v>0</v>
      </c>
      <c r="AK21" s="147">
        <v>3.0103560604615378</v>
      </c>
      <c r="AL21" s="147">
        <v>803.96663724607959</v>
      </c>
      <c r="AM21" s="147">
        <v>563.87772457472681</v>
      </c>
      <c r="AN21" s="147">
        <v>309.02428613999967</v>
      </c>
      <c r="AO21" s="155">
        <v>2576.7847687798394</v>
      </c>
      <c r="AP21" s="10"/>
      <c r="AQ21" s="165">
        <v>54.647321857365995</v>
      </c>
      <c r="AR21" s="38"/>
      <c r="AT21" s="112">
        <v>45.145000000000003</v>
      </c>
      <c r="AU21" s="113">
        <v>69.040000000000006</v>
      </c>
      <c r="AV21" s="113">
        <v>83</v>
      </c>
      <c r="AW21" s="113">
        <v>103.53999999999999</v>
      </c>
      <c r="AX21" s="113">
        <v>150.69</v>
      </c>
      <c r="AY21" s="131">
        <v>88.741868131868131</v>
      </c>
    </row>
    <row r="22" spans="1:51">
      <c r="A22" s="6"/>
      <c r="C22">
        <v>2029</v>
      </c>
      <c r="D22" s="132">
        <v>587.30583293534596</v>
      </c>
      <c r="E22" s="133">
        <v>284.74212219780219</v>
      </c>
      <c r="F22" s="133">
        <v>284.43167010989015</v>
      </c>
      <c r="G22" s="133">
        <v>23899.447900109892</v>
      </c>
      <c r="H22" s="133">
        <v>6164.2037305494505</v>
      </c>
      <c r="I22" s="133">
        <v>9869.6752041758264</v>
      </c>
      <c r="J22" s="133">
        <v>0</v>
      </c>
      <c r="K22" s="133">
        <v>4.4099413186813177</v>
      </c>
      <c r="L22" s="133">
        <v>1770.6619285714285</v>
      </c>
      <c r="M22" s="133">
        <v>964.06213999999909</v>
      </c>
      <c r="N22" s="133">
        <v>257.93310000000019</v>
      </c>
      <c r="O22" s="134">
        <v>44086.873569968317</v>
      </c>
      <c r="P22" s="130"/>
      <c r="Q22" s="107">
        <v>0.95858913079781005</v>
      </c>
      <c r="R22" s="110">
        <v>0.93786962449167666</v>
      </c>
      <c r="T22" s="118">
        <v>335.22022427816552</v>
      </c>
      <c r="U22" s="104">
        <v>168.4</v>
      </c>
      <c r="V22" s="104">
        <v>200</v>
      </c>
      <c r="W22" s="104">
        <v>5153.2999999999993</v>
      </c>
      <c r="X22" s="104">
        <v>1786.5</v>
      </c>
      <c r="Y22" s="104">
        <v>1251</v>
      </c>
      <c r="Z22" s="104">
        <v>0</v>
      </c>
      <c r="AA22" s="104">
        <v>155</v>
      </c>
      <c r="AB22" s="104">
        <v>843</v>
      </c>
      <c r="AC22" s="104">
        <v>221</v>
      </c>
      <c r="AD22" s="104">
        <v>40</v>
      </c>
      <c r="AE22" s="104">
        <v>135</v>
      </c>
      <c r="AF22" s="119">
        <v>10288.420224278165</v>
      </c>
      <c r="AG22" s="2"/>
      <c r="AI22" s="154">
        <v>893.3410486053848</v>
      </c>
      <c r="AJ22" s="147">
        <v>0</v>
      </c>
      <c r="AK22" s="147">
        <v>3.3447199931538458</v>
      </c>
      <c r="AL22" s="147">
        <v>727.76348874606936</v>
      </c>
      <c r="AM22" s="147">
        <v>562.10483701563578</v>
      </c>
      <c r="AN22" s="147">
        <v>307.97212140000028</v>
      </c>
      <c r="AO22" s="155">
        <v>2494.5262157602438</v>
      </c>
      <c r="AP22" s="10"/>
      <c r="AQ22" s="165">
        <v>52.50374291323606</v>
      </c>
      <c r="AR22" s="38"/>
      <c r="AT22" s="112">
        <v>44.3</v>
      </c>
      <c r="AU22" s="113">
        <v>66.97</v>
      </c>
      <c r="AV22" s="113">
        <v>80.66</v>
      </c>
      <c r="AW22" s="113">
        <v>98.875</v>
      </c>
      <c r="AX22" s="113">
        <v>147.5</v>
      </c>
      <c r="AY22" s="131">
        <v>85.654175824175852</v>
      </c>
    </row>
    <row r="23" spans="1:51">
      <c r="A23" s="6"/>
      <c r="C23">
        <v>2030</v>
      </c>
      <c r="D23" s="132">
        <v>683.06228426687301</v>
      </c>
      <c r="E23" s="133">
        <v>360.21878527472541</v>
      </c>
      <c r="F23" s="133">
        <v>359.65323604395616</v>
      </c>
      <c r="G23" s="133">
        <v>23877.662753736262</v>
      </c>
      <c r="H23" s="133">
        <v>6314.7105440659343</v>
      </c>
      <c r="I23" s="133">
        <v>9866.8802776923076</v>
      </c>
      <c r="J23" s="133">
        <v>0</v>
      </c>
      <c r="K23" s="133">
        <v>3.7682194505494508</v>
      </c>
      <c r="L23" s="133">
        <v>1724.0033703296708</v>
      </c>
      <c r="M23" s="133">
        <v>963.57680999999934</v>
      </c>
      <c r="N23" s="133">
        <v>257.86599999999999</v>
      </c>
      <c r="O23" s="134">
        <v>44411.402280860275</v>
      </c>
      <c r="P23" s="130"/>
      <c r="Q23" s="107">
        <v>0.95999598955525933</v>
      </c>
      <c r="R23" s="110">
        <v>0.93939960772326048</v>
      </c>
      <c r="T23" s="118">
        <v>389.87573302903706</v>
      </c>
      <c r="U23" s="104">
        <v>260.39999999999998</v>
      </c>
      <c r="V23" s="104">
        <v>200</v>
      </c>
      <c r="W23" s="104">
        <v>5153.2999999999993</v>
      </c>
      <c r="X23" s="104">
        <v>1786.5</v>
      </c>
      <c r="Y23" s="104">
        <v>1251</v>
      </c>
      <c r="Z23" s="104">
        <v>0</v>
      </c>
      <c r="AA23" s="104">
        <v>155</v>
      </c>
      <c r="AB23" s="104">
        <v>843</v>
      </c>
      <c r="AC23" s="104">
        <v>221</v>
      </c>
      <c r="AD23" s="104">
        <v>40</v>
      </c>
      <c r="AE23" s="104">
        <v>135</v>
      </c>
      <c r="AF23" s="119">
        <v>10435.075733029036</v>
      </c>
      <c r="AG23" s="2"/>
      <c r="AI23" s="154">
        <v>894.71829888406569</v>
      </c>
      <c r="AJ23" s="147">
        <v>0</v>
      </c>
      <c r="AK23" s="147">
        <v>2.8580060422692313</v>
      </c>
      <c r="AL23" s="147">
        <v>709.70663726653333</v>
      </c>
      <c r="AM23" s="147">
        <v>561.78011332781762</v>
      </c>
      <c r="AN23" s="147">
        <v>307.89200400000004</v>
      </c>
      <c r="AO23" s="155">
        <v>2476.9550595206856</v>
      </c>
      <c r="AP23" s="10"/>
      <c r="AQ23" s="165">
        <v>51.724237182530274</v>
      </c>
      <c r="AR23" s="38"/>
      <c r="AT23" s="112">
        <v>44.144999999999996</v>
      </c>
      <c r="AU23" s="113">
        <v>65.754999999999995</v>
      </c>
      <c r="AV23" s="113">
        <v>80.34</v>
      </c>
      <c r="AW23" s="113">
        <v>98.4</v>
      </c>
      <c r="AX23" s="113">
        <v>147.35500000000002</v>
      </c>
      <c r="AY23" s="131">
        <v>85.625054945054956</v>
      </c>
    </row>
    <row r="24" spans="1:51">
      <c r="A24" s="6"/>
      <c r="C24">
        <v>2031</v>
      </c>
      <c r="D24" s="132">
        <v>786.93303169621004</v>
      </c>
      <c r="E24" s="133">
        <v>434.72056791208792</v>
      </c>
      <c r="F24" s="133">
        <v>358.0574979120878</v>
      </c>
      <c r="G24" s="133">
        <v>23855.169234175828</v>
      </c>
      <c r="H24" s="133">
        <v>6580.9633447252736</v>
      </c>
      <c r="I24" s="133">
        <v>9856.6418173626389</v>
      </c>
      <c r="J24" s="133">
        <v>0</v>
      </c>
      <c r="K24" s="133">
        <v>4.221468021978021</v>
      </c>
      <c r="L24" s="133">
        <v>1704.8693157142857</v>
      </c>
      <c r="M24" s="133">
        <v>963.81987000000129</v>
      </c>
      <c r="N24" s="133">
        <v>257.91355999999979</v>
      </c>
      <c r="O24" s="134">
        <v>44803.309707520391</v>
      </c>
      <c r="P24" s="130"/>
      <c r="Q24" s="107">
        <v>0.96078409893086358</v>
      </c>
      <c r="R24" s="110">
        <v>0.94034122320013325</v>
      </c>
      <c r="T24" s="118">
        <v>449.16268932432075</v>
      </c>
      <c r="U24" s="104">
        <v>260.39999999999998</v>
      </c>
      <c r="V24" s="104">
        <v>200</v>
      </c>
      <c r="W24" s="104">
        <v>5153.2999999999993</v>
      </c>
      <c r="X24" s="104">
        <v>1886.5</v>
      </c>
      <c r="Y24" s="104">
        <v>1251</v>
      </c>
      <c r="Z24" s="104">
        <v>0</v>
      </c>
      <c r="AA24" s="104">
        <v>155</v>
      </c>
      <c r="AB24" s="104">
        <v>843</v>
      </c>
      <c r="AC24" s="104">
        <v>221</v>
      </c>
      <c r="AD24" s="104">
        <v>40</v>
      </c>
      <c r="AE24" s="104">
        <v>135</v>
      </c>
      <c r="AF24" s="119">
        <v>10594.36268932432</v>
      </c>
      <c r="AG24" s="2"/>
      <c r="AI24" s="154">
        <v>888.04176210098922</v>
      </c>
      <c r="AJ24" s="147">
        <v>0</v>
      </c>
      <c r="AK24" s="147">
        <v>3.2017724212692307</v>
      </c>
      <c r="AL24" s="147">
        <v>702.29621225266419</v>
      </c>
      <c r="AM24" s="147">
        <v>561.97379387309172</v>
      </c>
      <c r="AN24" s="147">
        <v>307.94879063999974</v>
      </c>
      <c r="AO24" s="155">
        <v>2463.462331288014</v>
      </c>
      <c r="AP24" s="10"/>
      <c r="AQ24" s="165">
        <v>51.073610771572277</v>
      </c>
      <c r="AR24" s="38"/>
      <c r="AT24" s="112">
        <v>44.494999999999997</v>
      </c>
      <c r="AU24" s="113">
        <v>67.685000000000002</v>
      </c>
      <c r="AV24" s="113">
        <v>81.069999999999993</v>
      </c>
      <c r="AW24" s="113">
        <v>100.13499999999999</v>
      </c>
      <c r="AX24" s="113">
        <v>148.505</v>
      </c>
      <c r="AY24" s="131">
        <v>86.71967032967035</v>
      </c>
    </row>
    <row r="25" spans="1:51">
      <c r="A25" s="6"/>
      <c r="C25">
        <v>2032</v>
      </c>
      <c r="D25" s="132">
        <v>893.94746145643705</v>
      </c>
      <c r="E25" s="133">
        <v>433.64063021978012</v>
      </c>
      <c r="F25" s="133">
        <v>524.38654670329674</v>
      </c>
      <c r="G25" s="133">
        <v>23901.406830109892</v>
      </c>
      <c r="H25" s="133">
        <v>6699.0000671428579</v>
      </c>
      <c r="I25" s="133">
        <v>9873.1448350549454</v>
      </c>
      <c r="J25" s="133">
        <v>0</v>
      </c>
      <c r="K25" s="133">
        <v>4.8313702197802195</v>
      </c>
      <c r="L25" s="133">
        <v>1772.9464126373628</v>
      </c>
      <c r="M25" s="133">
        <v>966.94015000000036</v>
      </c>
      <c r="N25" s="133">
        <v>258.72589329670336</v>
      </c>
      <c r="O25" s="134">
        <v>45328.970196841052</v>
      </c>
      <c r="P25" s="130"/>
      <c r="Q25" s="107">
        <v>0.9596905987662997</v>
      </c>
      <c r="R25" s="110">
        <v>0.93944892370291655</v>
      </c>
      <c r="T25" s="118">
        <v>510.24398484956458</v>
      </c>
      <c r="U25" s="104">
        <v>260.39999999999998</v>
      </c>
      <c r="V25" s="104">
        <v>400</v>
      </c>
      <c r="W25" s="104">
        <v>5153.2999999999993</v>
      </c>
      <c r="X25" s="104">
        <v>1886.5</v>
      </c>
      <c r="Y25" s="104">
        <v>1251</v>
      </c>
      <c r="Z25" s="104">
        <v>0</v>
      </c>
      <c r="AA25" s="104">
        <v>155</v>
      </c>
      <c r="AB25" s="104">
        <v>843</v>
      </c>
      <c r="AC25" s="104">
        <v>221</v>
      </c>
      <c r="AD25" s="104">
        <v>40</v>
      </c>
      <c r="AE25" s="104">
        <v>135</v>
      </c>
      <c r="AF25" s="119">
        <v>10855.443984849564</v>
      </c>
      <c r="AG25" s="2"/>
      <c r="AI25" s="154">
        <v>887.61854585912101</v>
      </c>
      <c r="AJ25" s="147">
        <v>0</v>
      </c>
      <c r="AK25" s="147">
        <v>3.6643527431923077</v>
      </c>
      <c r="AL25" s="147">
        <v>731.57067063715215</v>
      </c>
      <c r="AM25" s="147">
        <v>563.85054583545468</v>
      </c>
      <c r="AN25" s="147">
        <v>308.91871659626383</v>
      </c>
      <c r="AO25" s="155">
        <v>2495.622831671184</v>
      </c>
      <c r="AP25" s="10"/>
      <c r="AQ25" s="165">
        <v>51.227944128730833</v>
      </c>
      <c r="AR25" s="38"/>
      <c r="AT25" s="112">
        <v>46.745000000000005</v>
      </c>
      <c r="AU25" s="113">
        <v>70.759999999999991</v>
      </c>
      <c r="AV25" s="113">
        <v>83.71</v>
      </c>
      <c r="AW25" s="113">
        <v>103.435</v>
      </c>
      <c r="AX25" s="113">
        <v>154.72</v>
      </c>
      <c r="AY25" s="131">
        <v>89.603626373626383</v>
      </c>
    </row>
    <row r="26" spans="1:51">
      <c r="A26" s="6"/>
      <c r="C26">
        <v>2033</v>
      </c>
      <c r="D26" s="132">
        <v>995.00379707839602</v>
      </c>
      <c r="E26" s="133">
        <v>429.87445395604396</v>
      </c>
      <c r="F26" s="133">
        <v>818.90535890109891</v>
      </c>
      <c r="G26" s="133">
        <v>23818.678093406594</v>
      </c>
      <c r="H26" s="133">
        <v>6688.0415554945048</v>
      </c>
      <c r="I26" s="133">
        <v>9854.0302572527489</v>
      </c>
      <c r="J26" s="133">
        <v>0</v>
      </c>
      <c r="K26" s="133">
        <v>3.721947802197803</v>
      </c>
      <c r="L26" s="133">
        <v>1788.5944685714283</v>
      </c>
      <c r="M26" s="133">
        <v>964.29181000000028</v>
      </c>
      <c r="N26" s="133">
        <v>258.041</v>
      </c>
      <c r="O26" s="134">
        <v>45619.18274246301</v>
      </c>
      <c r="P26" s="130"/>
      <c r="Q26" s="107">
        <v>0.95962964897058878</v>
      </c>
      <c r="R26" s="110">
        <v>0.93957348508552452</v>
      </c>
      <c r="T26" s="116">
        <v>567.92454171141321</v>
      </c>
      <c r="U26" s="108">
        <v>260.39999999999998</v>
      </c>
      <c r="V26" s="108">
        <v>550</v>
      </c>
      <c r="W26" s="108">
        <v>5153.2999999999993</v>
      </c>
      <c r="X26" s="108">
        <v>1886.5</v>
      </c>
      <c r="Y26" s="108">
        <v>1251</v>
      </c>
      <c r="Z26" s="108">
        <v>0</v>
      </c>
      <c r="AA26" s="108">
        <v>155</v>
      </c>
      <c r="AB26" s="108">
        <v>843</v>
      </c>
      <c r="AC26" s="108">
        <v>221</v>
      </c>
      <c r="AD26" s="104">
        <v>40</v>
      </c>
      <c r="AE26" s="104">
        <v>285</v>
      </c>
      <c r="AF26" s="119">
        <v>11213.124541711411</v>
      </c>
      <c r="AG26" s="2"/>
      <c r="AI26" s="154">
        <v>886.61571910549458</v>
      </c>
      <c r="AJ26" s="147">
        <v>0</v>
      </c>
      <c r="AK26" s="147">
        <v>2.8229113105769237</v>
      </c>
      <c r="AL26" s="147">
        <v>737.13007288278402</v>
      </c>
      <c r="AM26" s="147">
        <v>562.26331518109123</v>
      </c>
      <c r="AN26" s="147">
        <v>308.100954</v>
      </c>
      <c r="AO26" s="155">
        <v>2496.9329724799468</v>
      </c>
      <c r="AP26" s="10"/>
      <c r="AQ26" s="165">
        <v>50.92942212393757</v>
      </c>
      <c r="AR26" s="38"/>
      <c r="AT26" s="159">
        <v>46.085000000000001</v>
      </c>
      <c r="AU26" s="160">
        <v>68.419999999999987</v>
      </c>
      <c r="AV26" s="160">
        <v>85.25</v>
      </c>
      <c r="AW26" s="160">
        <v>105.99000000000001</v>
      </c>
      <c r="AX26" s="160">
        <v>157.86500000000001</v>
      </c>
      <c r="AY26" s="131">
        <v>90.915274725274699</v>
      </c>
    </row>
    <row r="27" spans="1:51">
      <c r="A27" s="6"/>
      <c r="C27">
        <v>2034</v>
      </c>
      <c r="D27" s="132">
        <v>1102.2438260526301</v>
      </c>
      <c r="E27" s="133">
        <v>457.96651065934077</v>
      </c>
      <c r="F27" s="133">
        <v>1081.1378375824174</v>
      </c>
      <c r="G27" s="133">
        <v>23812.425261318684</v>
      </c>
      <c r="H27" s="133">
        <v>6681.1078502197815</v>
      </c>
      <c r="I27" s="133">
        <v>9838.6587496703287</v>
      </c>
      <c r="J27" s="133">
        <v>0</v>
      </c>
      <c r="K27" s="133">
        <v>3.8505391208791218</v>
      </c>
      <c r="L27" s="133">
        <v>1855.6557019780223</v>
      </c>
      <c r="M27" s="133">
        <v>964.20570000000021</v>
      </c>
      <c r="N27" s="133">
        <v>258.04007000000018</v>
      </c>
      <c r="O27" s="134">
        <v>46055.292046602088</v>
      </c>
      <c r="P27" s="130"/>
      <c r="Q27" s="107">
        <v>0.95852375880000462</v>
      </c>
      <c r="R27" s="110">
        <v>0.93868865410208091</v>
      </c>
      <c r="T27" s="116">
        <v>629.13460391131844</v>
      </c>
      <c r="U27" s="108">
        <v>310.39999999999998</v>
      </c>
      <c r="V27" s="108">
        <v>700</v>
      </c>
      <c r="W27" s="108">
        <v>5153.2999999999993</v>
      </c>
      <c r="X27" s="108">
        <v>1886.5</v>
      </c>
      <c r="Y27" s="108">
        <v>1251</v>
      </c>
      <c r="Z27" s="108">
        <v>0</v>
      </c>
      <c r="AA27" s="108">
        <v>155</v>
      </c>
      <c r="AB27" s="108">
        <v>843</v>
      </c>
      <c r="AC27" s="108">
        <v>221</v>
      </c>
      <c r="AD27" s="104">
        <v>40</v>
      </c>
      <c r="AE27" s="104">
        <v>285</v>
      </c>
      <c r="AF27" s="119">
        <v>11474.334603911317</v>
      </c>
      <c r="AG27" s="2"/>
      <c r="AI27" s="154">
        <v>885.37400866362646</v>
      </c>
      <c r="AJ27" s="147">
        <v>0</v>
      </c>
      <c r="AK27" s="147">
        <v>2.9204413962307698</v>
      </c>
      <c r="AL27" s="147">
        <v>766.91880328418279</v>
      </c>
      <c r="AM27" s="147">
        <v>562.20484985018186</v>
      </c>
      <c r="AN27" s="147">
        <v>308.09984358000025</v>
      </c>
      <c r="AO27" s="155">
        <v>2525.5179467742219</v>
      </c>
      <c r="AP27" s="10"/>
      <c r="AQ27" s="165">
        <v>51.075933004050377</v>
      </c>
      <c r="AR27" s="38"/>
      <c r="AT27" s="159">
        <v>48.7</v>
      </c>
      <c r="AU27" s="160">
        <v>71.594999999999999</v>
      </c>
      <c r="AV27" s="160">
        <v>88.45</v>
      </c>
      <c r="AW27" s="160">
        <v>109.74000000000001</v>
      </c>
      <c r="AX27" s="160">
        <v>164.23000000000002</v>
      </c>
      <c r="AY27" s="131">
        <v>94.136703296703317</v>
      </c>
    </row>
    <row r="28" spans="1:51" ht="15.75" thickBot="1">
      <c r="A28" s="6"/>
      <c r="C28">
        <v>2035</v>
      </c>
      <c r="D28" s="135">
        <v>1213.8565721466</v>
      </c>
      <c r="E28" s="136">
        <v>501.02636263736269</v>
      </c>
      <c r="F28" s="136">
        <v>1362.7653758241759</v>
      </c>
      <c r="G28" s="136">
        <v>23776.808661428575</v>
      </c>
      <c r="H28" s="136">
        <v>6686.5762571428586</v>
      </c>
      <c r="I28" s="136">
        <v>9834.1066850549469</v>
      </c>
      <c r="J28" s="136">
        <v>0</v>
      </c>
      <c r="K28" s="136">
        <v>4.1523068131868142</v>
      </c>
      <c r="L28" s="136">
        <v>1904.9927238461541</v>
      </c>
      <c r="M28" s="136">
        <v>964.04242999999917</v>
      </c>
      <c r="N28" s="136">
        <v>257.91253000000012</v>
      </c>
      <c r="O28" s="137">
        <v>46506.239904893861</v>
      </c>
      <c r="P28" s="130"/>
      <c r="Q28" s="115">
        <v>0.95784089264117644</v>
      </c>
      <c r="R28" s="106">
        <v>0.93821931279469029</v>
      </c>
      <c r="T28" s="103">
        <v>692.84050921609582</v>
      </c>
      <c r="U28" s="102">
        <v>310.39999999999998</v>
      </c>
      <c r="V28" s="102">
        <v>900</v>
      </c>
      <c r="W28" s="102">
        <v>5153.2999999999993</v>
      </c>
      <c r="X28" s="102">
        <v>1886.5</v>
      </c>
      <c r="Y28" s="102">
        <v>1251</v>
      </c>
      <c r="Z28" s="102">
        <v>0</v>
      </c>
      <c r="AA28" s="102">
        <v>155</v>
      </c>
      <c r="AB28" s="102">
        <v>843</v>
      </c>
      <c r="AC28" s="102">
        <v>221</v>
      </c>
      <c r="AD28" s="111">
        <v>40</v>
      </c>
      <c r="AE28" s="111">
        <v>285</v>
      </c>
      <c r="AF28" s="101">
        <v>11738.040509216095</v>
      </c>
      <c r="AG28" s="2"/>
      <c r="AI28" s="156">
        <v>885.41471813923101</v>
      </c>
      <c r="AJ28" s="157">
        <v>0</v>
      </c>
      <c r="AK28" s="157">
        <v>3.1493171024615396</v>
      </c>
      <c r="AL28" s="157">
        <v>787.5164813300787</v>
      </c>
      <c r="AM28" s="157">
        <v>562.09184355363584</v>
      </c>
      <c r="AN28" s="157">
        <v>307.94756082000015</v>
      </c>
      <c r="AO28" s="158">
        <v>2546.1199209454071</v>
      </c>
      <c r="AP28" s="10"/>
      <c r="AQ28" s="166">
        <v>51.025157757640621</v>
      </c>
      <c r="AR28" s="38"/>
      <c r="AT28" s="161">
        <v>50.25</v>
      </c>
      <c r="AU28" s="162">
        <v>73.064999999999998</v>
      </c>
      <c r="AV28" s="162">
        <v>91.5</v>
      </c>
      <c r="AW28" s="162">
        <v>112.11500000000001</v>
      </c>
      <c r="AX28" s="162">
        <v>168.51999999999998</v>
      </c>
      <c r="AY28" s="163">
        <v>96.509670329670314</v>
      </c>
    </row>
    <row r="29" spans="1:51">
      <c r="A29" s="6"/>
      <c r="D29" s="130"/>
      <c r="E29" s="130"/>
      <c r="F29" s="130"/>
      <c r="G29" s="130"/>
      <c r="H29" s="130"/>
      <c r="I29" s="130"/>
      <c r="J29" s="130"/>
      <c r="K29" s="130"/>
      <c r="L29" s="130"/>
      <c r="M29" s="130"/>
      <c r="N29" s="130"/>
      <c r="O29" s="130"/>
      <c r="P29" s="130"/>
      <c r="Q29" s="39"/>
      <c r="R29" s="39"/>
      <c r="T29" s="3"/>
      <c r="U29" s="3"/>
      <c r="V29" s="3"/>
      <c r="W29" s="3"/>
      <c r="X29" s="3"/>
      <c r="Y29" s="3"/>
      <c r="Z29" s="3"/>
      <c r="AA29" s="3"/>
      <c r="AB29" s="3"/>
      <c r="AC29" s="3"/>
      <c r="AD29" s="2"/>
      <c r="AE29" s="2"/>
      <c r="AF29" s="2"/>
      <c r="AG29" s="2"/>
      <c r="AI29" s="5"/>
      <c r="AJ29" s="5"/>
      <c r="AK29" s="5"/>
      <c r="AL29" s="5"/>
      <c r="AM29" s="5"/>
      <c r="AN29" s="5"/>
      <c r="AO29" s="5"/>
      <c r="AP29" s="10"/>
      <c r="AQ29" s="38"/>
      <c r="AR29" s="38"/>
      <c r="AT29" s="174"/>
      <c r="AU29" s="174"/>
      <c r="AV29" s="174"/>
      <c r="AW29" s="174"/>
      <c r="AX29" s="174"/>
      <c r="AY29" s="175"/>
    </row>
    <row r="30" spans="1:51">
      <c r="A30" s="6" t="s">
        <v>84</v>
      </c>
      <c r="D30" s="130"/>
      <c r="E30" s="130"/>
      <c r="F30" s="130"/>
      <c r="G30" s="130"/>
      <c r="H30" s="130"/>
      <c r="I30" s="130"/>
      <c r="J30" s="130"/>
      <c r="K30" s="130"/>
      <c r="L30" s="130"/>
      <c r="M30" s="130"/>
      <c r="N30" s="130"/>
      <c r="O30" s="130"/>
      <c r="P30" s="130"/>
      <c r="Q30" s="39"/>
      <c r="R30" s="39"/>
      <c r="T30" s="114"/>
      <c r="U30" s="114"/>
      <c r="V30" s="114"/>
      <c r="W30" s="114"/>
      <c r="X30" s="114"/>
      <c r="Y30" s="114"/>
      <c r="Z30" s="114"/>
      <c r="AA30" s="114"/>
      <c r="AB30" s="114"/>
      <c r="AC30" s="114"/>
      <c r="AD30" s="176"/>
      <c r="AE30" s="176"/>
      <c r="AF30" s="176"/>
      <c r="AG30" s="176"/>
      <c r="AI30" s="150"/>
      <c r="AJ30" s="150"/>
      <c r="AK30" s="150"/>
      <c r="AL30" s="150"/>
      <c r="AM30" s="150"/>
      <c r="AN30" s="150"/>
      <c r="AO30" s="150"/>
      <c r="AP30" s="63"/>
      <c r="AQ30" s="38"/>
      <c r="AR30" s="38"/>
      <c r="AS30" s="9"/>
      <c r="AY30" s="9"/>
    </row>
    <row r="31" spans="1:51" ht="15.75" thickBot="1">
      <c r="A31" s="6" t="s">
        <v>89</v>
      </c>
    </row>
    <row r="32" spans="1:51" ht="63">
      <c r="A32" s="6"/>
      <c r="D32" s="123" t="s">
        <v>179</v>
      </c>
      <c r="E32" s="138"/>
      <c r="F32" s="120"/>
      <c r="G32" s="120"/>
      <c r="H32" s="120"/>
      <c r="I32" s="120"/>
      <c r="J32" s="120"/>
      <c r="K32" s="139"/>
      <c r="L32" s="120"/>
      <c r="M32" s="139"/>
      <c r="N32" s="120"/>
      <c r="O32" s="121"/>
      <c r="Q32" s="123" t="s">
        <v>180</v>
      </c>
      <c r="R32" s="121"/>
      <c r="T32" s="143" t="s">
        <v>181</v>
      </c>
      <c r="U32" s="138"/>
      <c r="V32" s="120"/>
      <c r="W32" s="120"/>
      <c r="X32" s="120"/>
      <c r="Y32" s="120"/>
      <c r="Z32" s="120"/>
      <c r="AA32" s="139"/>
      <c r="AB32" s="120"/>
      <c r="AC32" s="139"/>
      <c r="AD32" s="120"/>
      <c r="AE32" s="120"/>
      <c r="AF32" s="121"/>
      <c r="AI32" s="123" t="s">
        <v>182</v>
      </c>
      <c r="AJ32" s="148"/>
      <c r="AK32" s="148"/>
      <c r="AL32" s="148"/>
      <c r="AM32" s="148"/>
      <c r="AN32" s="148"/>
      <c r="AO32" s="149"/>
      <c r="AQ32" s="205" t="s">
        <v>183</v>
      </c>
      <c r="AT32" s="123" t="s">
        <v>184</v>
      </c>
      <c r="AU32" s="120"/>
      <c r="AV32" s="120"/>
      <c r="AW32" s="120"/>
      <c r="AX32" s="120"/>
      <c r="AY32" s="121"/>
    </row>
    <row r="33" spans="1:51" ht="45.75" thickBot="1">
      <c r="A33" s="6"/>
      <c r="D33" s="140" t="s">
        <v>185</v>
      </c>
      <c r="E33" s="141" t="s">
        <v>68</v>
      </c>
      <c r="F33" s="141" t="s">
        <v>197</v>
      </c>
      <c r="G33" s="141" t="s">
        <v>71</v>
      </c>
      <c r="H33" s="141" t="s">
        <v>67</v>
      </c>
      <c r="I33" s="141" t="s">
        <v>70</v>
      </c>
      <c r="J33" s="141" t="s">
        <v>51</v>
      </c>
      <c r="K33" s="141" t="s">
        <v>186</v>
      </c>
      <c r="L33" s="141" t="s">
        <v>187</v>
      </c>
      <c r="M33" s="141" t="s">
        <v>188</v>
      </c>
      <c r="N33" s="141" t="s">
        <v>189</v>
      </c>
      <c r="O33" s="142" t="s">
        <v>166</v>
      </c>
      <c r="P33" s="124"/>
      <c r="Q33" s="125" t="s">
        <v>190</v>
      </c>
      <c r="R33" s="126" t="s">
        <v>191</v>
      </c>
      <c r="T33" s="201" t="s">
        <v>185</v>
      </c>
      <c r="U33" s="202" t="s">
        <v>68</v>
      </c>
      <c r="V33" s="202" t="s">
        <v>69</v>
      </c>
      <c r="W33" s="202" t="s">
        <v>71</v>
      </c>
      <c r="X33" s="202" t="s">
        <v>67</v>
      </c>
      <c r="Y33" s="202" t="s">
        <v>70</v>
      </c>
      <c r="Z33" s="202" t="s">
        <v>51</v>
      </c>
      <c r="AA33" s="202" t="s">
        <v>186</v>
      </c>
      <c r="AB33" s="202" t="s">
        <v>187</v>
      </c>
      <c r="AC33" s="202" t="s">
        <v>188</v>
      </c>
      <c r="AD33" s="202" t="s">
        <v>189</v>
      </c>
      <c r="AE33" s="145" t="s">
        <v>192</v>
      </c>
      <c r="AF33" s="146" t="s">
        <v>166</v>
      </c>
      <c r="AG33" s="145"/>
      <c r="AI33" s="144" t="s">
        <v>70</v>
      </c>
      <c r="AJ33" s="145" t="s">
        <v>51</v>
      </c>
      <c r="AK33" s="145" t="s">
        <v>186</v>
      </c>
      <c r="AL33" s="145" t="s">
        <v>187</v>
      </c>
      <c r="AM33" s="145" t="s">
        <v>193</v>
      </c>
      <c r="AN33" s="145" t="s">
        <v>194</v>
      </c>
      <c r="AO33" s="146" t="s">
        <v>166</v>
      </c>
      <c r="AQ33" s="164" t="s">
        <v>196</v>
      </c>
      <c r="AT33" s="171">
        <v>0.05</v>
      </c>
      <c r="AU33" s="172">
        <v>0.25</v>
      </c>
      <c r="AV33" s="172">
        <v>0.5</v>
      </c>
      <c r="AW33" s="172">
        <v>0.75</v>
      </c>
      <c r="AX33" s="172">
        <v>0.95</v>
      </c>
      <c r="AY33" s="173" t="s">
        <v>195</v>
      </c>
    </row>
    <row r="34" spans="1:51">
      <c r="A34" s="6"/>
      <c r="C34">
        <v>2022</v>
      </c>
      <c r="D34" s="127">
        <v>54.7229565858689</v>
      </c>
      <c r="E34" s="128">
        <v>7.7115747252747289</v>
      </c>
      <c r="F34" s="128">
        <v>0</v>
      </c>
      <c r="G34" s="128">
        <v>16343.398794505492</v>
      </c>
      <c r="H34" s="128">
        <v>2427.2239830769231</v>
      </c>
      <c r="I34" s="128">
        <v>5438.5441680219747</v>
      </c>
      <c r="J34" s="128">
        <v>333.5707428571427</v>
      </c>
      <c r="K34" s="128">
        <v>1.3180216483516483</v>
      </c>
      <c r="L34" s="128">
        <v>3215.3555502197796</v>
      </c>
      <c r="M34" s="128">
        <v>658.72245890109832</v>
      </c>
      <c r="N34" s="128">
        <v>170.73714000000021</v>
      </c>
      <c r="O34" s="129">
        <v>28651.305390541907</v>
      </c>
      <c r="P34" s="130"/>
      <c r="Q34" s="109">
        <v>0.8723936455793323</v>
      </c>
      <c r="R34" s="105">
        <v>0.85309685837156302</v>
      </c>
      <c r="T34" s="99">
        <v>31.234564261340694</v>
      </c>
      <c r="U34" s="117">
        <v>16</v>
      </c>
      <c r="V34" s="117">
        <v>0</v>
      </c>
      <c r="W34" s="117">
        <v>5153.2999999999993</v>
      </c>
      <c r="X34" s="117">
        <v>1002</v>
      </c>
      <c r="Y34" s="117">
        <v>1019</v>
      </c>
      <c r="Z34" s="117">
        <v>485</v>
      </c>
      <c r="AA34" s="117">
        <v>155</v>
      </c>
      <c r="AB34" s="117">
        <v>1223</v>
      </c>
      <c r="AC34" s="117">
        <v>221</v>
      </c>
      <c r="AD34" s="117">
        <v>40</v>
      </c>
      <c r="AE34" s="117">
        <v>0</v>
      </c>
      <c r="AF34" s="100">
        <v>9345.5345642613393</v>
      </c>
      <c r="AG34" s="2"/>
      <c r="AI34" s="151">
        <v>567.2178036546153</v>
      </c>
      <c r="AJ34" s="152">
        <v>286.8327164865305</v>
      </c>
      <c r="AK34" s="152">
        <v>0.99965351919230772</v>
      </c>
      <c r="AL34" s="152">
        <v>1285.1770545928005</v>
      </c>
      <c r="AM34" s="152">
        <v>383.13100657060511</v>
      </c>
      <c r="AN34" s="152">
        <v>203.86014516000029</v>
      </c>
      <c r="AO34" s="153">
        <v>2727.2183799837439</v>
      </c>
      <c r="AP34" s="10"/>
      <c r="AQ34" s="167">
        <v>91.914638585824463</v>
      </c>
      <c r="AR34" s="38"/>
      <c r="AT34" s="168">
        <v>95.48</v>
      </c>
      <c r="AU34" s="169">
        <v>122.77000000000001</v>
      </c>
      <c r="AV34" s="169">
        <v>139.04</v>
      </c>
      <c r="AW34" s="169">
        <v>158.68</v>
      </c>
      <c r="AX34" s="169">
        <v>182.87</v>
      </c>
      <c r="AY34" s="170">
        <v>140.69450549450545</v>
      </c>
    </row>
    <row r="35" spans="1:51">
      <c r="A35" s="6"/>
      <c r="C35">
        <v>2023</v>
      </c>
      <c r="D35" s="132">
        <v>108.68844302534499</v>
      </c>
      <c r="E35" s="133">
        <v>53.756540989010972</v>
      </c>
      <c r="F35" s="133">
        <v>0</v>
      </c>
      <c r="G35" s="133">
        <v>24106.863657032965</v>
      </c>
      <c r="H35" s="133">
        <v>3798.8068181318681</v>
      </c>
      <c r="I35" s="133">
        <v>8351.4525982417581</v>
      </c>
      <c r="J35" s="133">
        <v>201.81920439560437</v>
      </c>
      <c r="K35" s="133">
        <v>0.50800230769230781</v>
      </c>
      <c r="L35" s="133">
        <v>3852.5996919780223</v>
      </c>
      <c r="M35" s="133">
        <v>964.18222824175814</v>
      </c>
      <c r="N35" s="133">
        <v>258.039448791209</v>
      </c>
      <c r="O35" s="134">
        <v>41696.716633135235</v>
      </c>
      <c r="P35" s="130"/>
      <c r="Q35" s="107">
        <v>0.89981525642063709</v>
      </c>
      <c r="R35" s="110">
        <v>0.87962819300418171</v>
      </c>
      <c r="T35" s="118">
        <v>62.036782548712885</v>
      </c>
      <c r="U35" s="104">
        <v>55.4</v>
      </c>
      <c r="V35" s="104">
        <v>0</v>
      </c>
      <c r="W35" s="104">
        <v>5153.2999999999993</v>
      </c>
      <c r="X35" s="104">
        <v>1254</v>
      </c>
      <c r="Y35" s="104">
        <v>1171</v>
      </c>
      <c r="Z35" s="104">
        <v>485</v>
      </c>
      <c r="AA35" s="104">
        <v>155</v>
      </c>
      <c r="AB35" s="104">
        <v>1223</v>
      </c>
      <c r="AC35" s="104">
        <v>221</v>
      </c>
      <c r="AD35" s="104">
        <v>40</v>
      </c>
      <c r="AE35" s="104">
        <v>35</v>
      </c>
      <c r="AF35" s="119">
        <v>9854.7367825487127</v>
      </c>
      <c r="AG35" s="2"/>
      <c r="AI35" s="154">
        <v>836.26866654593368</v>
      </c>
      <c r="AJ35" s="147">
        <v>173.54145072828882</v>
      </c>
      <c r="AK35" s="147">
        <v>0.38529435026923092</v>
      </c>
      <c r="AL35" s="147">
        <v>1531.2942660047904</v>
      </c>
      <c r="AM35" s="147">
        <v>562.19327827336861</v>
      </c>
      <c r="AN35" s="147">
        <v>308.0991018567035</v>
      </c>
      <c r="AO35" s="155">
        <v>3411.7820577593543</v>
      </c>
      <c r="AP35" s="10"/>
      <c r="AQ35" s="165">
        <v>78.24471295260382</v>
      </c>
      <c r="AR35" s="38"/>
      <c r="AT35" s="112">
        <v>59.655000000000001</v>
      </c>
      <c r="AU35" s="113">
        <v>80.254999999999995</v>
      </c>
      <c r="AV35" s="113">
        <v>94.83</v>
      </c>
      <c r="AW35" s="113">
        <v>111.44499999999999</v>
      </c>
      <c r="AX35" s="113">
        <v>137.73500000000001</v>
      </c>
      <c r="AY35" s="131">
        <v>96.689450549450569</v>
      </c>
    </row>
    <row r="36" spans="1:51">
      <c r="A36" s="6"/>
      <c r="C36">
        <v>2024</v>
      </c>
      <c r="D36" s="132">
        <v>173.22481004148099</v>
      </c>
      <c r="E36" s="133">
        <v>94.099971318681327</v>
      </c>
      <c r="F36" s="133">
        <v>0</v>
      </c>
      <c r="G36" s="133">
        <v>24037.139321428567</v>
      </c>
      <c r="H36" s="133">
        <v>4364.2974143956053</v>
      </c>
      <c r="I36" s="133">
        <v>9447.3203698901089</v>
      </c>
      <c r="J36" s="133">
        <v>146.42219857142854</v>
      </c>
      <c r="K36" s="133">
        <v>1.1666285714285713</v>
      </c>
      <c r="L36" s="133">
        <v>2737.6869010989003</v>
      </c>
      <c r="M36" s="133">
        <v>966.31442999999979</v>
      </c>
      <c r="N36" s="133">
        <v>258.5726600000001</v>
      </c>
      <c r="O36" s="134">
        <v>42226.244705316203</v>
      </c>
      <c r="P36" s="130"/>
      <c r="Q36" s="107">
        <v>0.92962975140208626</v>
      </c>
      <c r="R36" s="110">
        <v>0.90878681765047276</v>
      </c>
      <c r="T36" s="118">
        <v>98.872608471164938</v>
      </c>
      <c r="U36" s="104">
        <v>55.4</v>
      </c>
      <c r="V36" s="104">
        <v>0</v>
      </c>
      <c r="W36" s="104">
        <v>5153.2999999999993</v>
      </c>
      <c r="X36" s="104">
        <v>1254</v>
      </c>
      <c r="Y36" s="104">
        <v>1171</v>
      </c>
      <c r="Z36" s="104">
        <v>485</v>
      </c>
      <c r="AA36" s="104">
        <v>155</v>
      </c>
      <c r="AB36" s="104">
        <v>843</v>
      </c>
      <c r="AC36" s="104">
        <v>221</v>
      </c>
      <c r="AD36" s="104">
        <v>40</v>
      </c>
      <c r="AE36" s="104">
        <v>135</v>
      </c>
      <c r="AF36" s="119">
        <v>9611.5726084711641</v>
      </c>
      <c r="AG36" s="2"/>
      <c r="AI36" s="154">
        <v>885.38125868252746</v>
      </c>
      <c r="AJ36" s="147">
        <v>125.90635680587752</v>
      </c>
      <c r="AK36" s="147">
        <v>0.88482944000000008</v>
      </c>
      <c r="AL36" s="147">
        <v>1112.4604316337497</v>
      </c>
      <c r="AM36" s="147">
        <v>563.40160928763623</v>
      </c>
      <c r="AN36" s="147">
        <v>308.73575604000013</v>
      </c>
      <c r="AO36" s="155">
        <v>2996.7702418897911</v>
      </c>
      <c r="AP36" s="10"/>
      <c r="AQ36" s="165">
        <v>66.694983278795078</v>
      </c>
      <c r="AR36" s="38"/>
      <c r="AT36" s="112">
        <v>39.784999999999997</v>
      </c>
      <c r="AU36" s="113">
        <v>56.57</v>
      </c>
      <c r="AV36" s="113">
        <v>75.12</v>
      </c>
      <c r="AW36" s="113">
        <v>94.15</v>
      </c>
      <c r="AX36" s="113">
        <v>128.94999999999999</v>
      </c>
      <c r="AY36" s="131">
        <v>77.988791208791199</v>
      </c>
    </row>
    <row r="37" spans="1:51">
      <c r="A37" s="6"/>
      <c r="C37">
        <v>2025</v>
      </c>
      <c r="D37" s="132">
        <v>243.96172303047999</v>
      </c>
      <c r="E37" s="133">
        <v>158.54429197802196</v>
      </c>
      <c r="F37" s="133">
        <v>0</v>
      </c>
      <c r="G37" s="133">
        <v>24188.231752637363</v>
      </c>
      <c r="H37" s="133">
        <v>4377.9815490109895</v>
      </c>
      <c r="I37" s="133">
        <v>9331.9823413186823</v>
      </c>
      <c r="J37" s="133">
        <v>198.02575505494508</v>
      </c>
      <c r="K37" s="133">
        <v>1.3868774725274724</v>
      </c>
      <c r="L37" s="133">
        <v>2805.1593356043954</v>
      </c>
      <c r="M37" s="133">
        <v>963.81988000000035</v>
      </c>
      <c r="N37" s="133">
        <v>257.91324967032944</v>
      </c>
      <c r="O37" s="134">
        <v>42527.006755777737</v>
      </c>
      <c r="P37" s="130"/>
      <c r="Q37" s="107">
        <v>0.92725936171421952</v>
      </c>
      <c r="R37" s="110">
        <v>0.9066853712295958</v>
      </c>
      <c r="T37" s="118">
        <v>139.2475588073516</v>
      </c>
      <c r="U37" s="104">
        <v>133.4</v>
      </c>
      <c r="V37" s="104">
        <v>0</v>
      </c>
      <c r="W37" s="104">
        <v>5153.2999999999993</v>
      </c>
      <c r="X37" s="104">
        <v>1254</v>
      </c>
      <c r="Y37" s="104">
        <v>1171</v>
      </c>
      <c r="Z37" s="104">
        <v>485</v>
      </c>
      <c r="AA37" s="104">
        <v>155</v>
      </c>
      <c r="AB37" s="104">
        <v>843</v>
      </c>
      <c r="AC37" s="104">
        <v>221</v>
      </c>
      <c r="AD37" s="104">
        <v>40</v>
      </c>
      <c r="AE37" s="104">
        <v>135</v>
      </c>
      <c r="AF37" s="119">
        <v>9729.947558807351</v>
      </c>
      <c r="AG37" s="2"/>
      <c r="AI37" s="154">
        <v>868.175914983187</v>
      </c>
      <c r="AJ37" s="147">
        <v>170.27951783238933</v>
      </c>
      <c r="AK37" s="147">
        <v>1.0518772190384615</v>
      </c>
      <c r="AL37" s="147">
        <v>1142.4989586382728</v>
      </c>
      <c r="AM37" s="147">
        <v>561.97380055309111</v>
      </c>
      <c r="AN37" s="147">
        <v>307.94842010637331</v>
      </c>
      <c r="AO37" s="155">
        <v>3051.9284893323525</v>
      </c>
      <c r="AP37" s="10"/>
      <c r="AQ37" s="165">
        <v>67.532105730162229</v>
      </c>
      <c r="AR37" s="38"/>
      <c r="AT37" s="112">
        <v>41.92</v>
      </c>
      <c r="AU37" s="113">
        <v>59.42</v>
      </c>
      <c r="AV37" s="113">
        <v>76.47</v>
      </c>
      <c r="AW37" s="113">
        <v>94.9</v>
      </c>
      <c r="AX37" s="113">
        <v>125.69</v>
      </c>
      <c r="AY37" s="131">
        <v>78.923406593406582</v>
      </c>
    </row>
    <row r="38" spans="1:51">
      <c r="A38" s="6"/>
      <c r="C38">
        <v>2026</v>
      </c>
      <c r="D38" s="132">
        <v>321.72573166303999</v>
      </c>
      <c r="E38" s="133">
        <v>229.38337835164828</v>
      </c>
      <c r="F38" s="133">
        <v>0</v>
      </c>
      <c r="G38" s="133">
        <v>24112.837546483512</v>
      </c>
      <c r="H38" s="133">
        <v>4379.9073917582427</v>
      </c>
      <c r="I38" s="133">
        <v>9594.9225096703303</v>
      </c>
      <c r="J38" s="133">
        <v>250.0019403296703</v>
      </c>
      <c r="K38" s="133">
        <v>1.4026739560439561</v>
      </c>
      <c r="L38" s="133">
        <v>2811.0336978021974</v>
      </c>
      <c r="M38" s="133">
        <v>964.23824000000025</v>
      </c>
      <c r="N38" s="133">
        <v>258.03264538461497</v>
      </c>
      <c r="O38" s="134">
        <v>42923.485755399292</v>
      </c>
      <c r="P38" s="130"/>
      <c r="Q38" s="107">
        <v>0.92656237182456869</v>
      </c>
      <c r="R38" s="110">
        <v>0.90618943263289387</v>
      </c>
      <c r="T38" s="118">
        <v>183.6334084834703</v>
      </c>
      <c r="U38" s="104">
        <v>133.4</v>
      </c>
      <c r="V38" s="104">
        <v>0</v>
      </c>
      <c r="W38" s="104">
        <v>5153.2999999999993</v>
      </c>
      <c r="X38" s="104">
        <v>1254</v>
      </c>
      <c r="Y38" s="104">
        <v>1251</v>
      </c>
      <c r="Z38" s="104">
        <v>485</v>
      </c>
      <c r="AA38" s="104">
        <v>155</v>
      </c>
      <c r="AB38" s="104">
        <v>843</v>
      </c>
      <c r="AC38" s="104">
        <v>221</v>
      </c>
      <c r="AD38" s="104">
        <v>40</v>
      </c>
      <c r="AE38" s="104">
        <v>135</v>
      </c>
      <c r="AF38" s="119">
        <v>9854.3334084834696</v>
      </c>
      <c r="AG38" s="2"/>
      <c r="AI38" s="154">
        <v>881.4418878715386</v>
      </c>
      <c r="AJ38" s="147">
        <v>214.97309703319306</v>
      </c>
      <c r="AK38" s="147">
        <v>1.0638580619615383</v>
      </c>
      <c r="AL38" s="147">
        <v>1153.3676675387292</v>
      </c>
      <c r="AM38" s="147">
        <v>562.26558904890931</v>
      </c>
      <c r="AN38" s="147">
        <v>308.0909785892303</v>
      </c>
      <c r="AO38" s="155">
        <v>3121.2030781435619</v>
      </c>
      <c r="AP38" s="10"/>
      <c r="AQ38" s="165">
        <v>68.522068405446845</v>
      </c>
      <c r="AR38" s="38"/>
      <c r="AT38" s="112">
        <v>46.605000000000004</v>
      </c>
      <c r="AU38" s="113">
        <v>67.41</v>
      </c>
      <c r="AV38" s="113">
        <v>81.7</v>
      </c>
      <c r="AW38" s="113">
        <v>98.81</v>
      </c>
      <c r="AX38" s="113">
        <v>134.75</v>
      </c>
      <c r="AY38" s="131">
        <v>85.374615384615424</v>
      </c>
    </row>
    <row r="39" spans="1:51">
      <c r="A39" s="6"/>
      <c r="C39">
        <v>2027</v>
      </c>
      <c r="D39" s="132">
        <v>405.98522580538503</v>
      </c>
      <c r="E39" s="133">
        <v>228.34633736263729</v>
      </c>
      <c r="F39" s="133">
        <v>0</v>
      </c>
      <c r="G39" s="133">
        <v>24084.445785274729</v>
      </c>
      <c r="H39" s="133">
        <v>4845.4334872527479</v>
      </c>
      <c r="I39" s="133">
        <v>9947.9267953846193</v>
      </c>
      <c r="J39" s="133">
        <v>0</v>
      </c>
      <c r="K39" s="133">
        <v>3.9513895604395612</v>
      </c>
      <c r="L39" s="133">
        <v>2582.4794026373634</v>
      </c>
      <c r="M39" s="133">
        <v>964.21644000000015</v>
      </c>
      <c r="N39" s="133">
        <v>257.99644000000023</v>
      </c>
      <c r="O39" s="134">
        <v>43320.781303277923</v>
      </c>
      <c r="P39" s="130"/>
      <c r="Q39" s="107">
        <v>0.93856250012606923</v>
      </c>
      <c r="R39" s="110">
        <v>0.91803824572459558</v>
      </c>
      <c r="T39" s="118">
        <v>231.72672705786817</v>
      </c>
      <c r="U39" s="104">
        <v>133.4</v>
      </c>
      <c r="V39" s="104">
        <v>0</v>
      </c>
      <c r="W39" s="104">
        <v>5153.2999999999993</v>
      </c>
      <c r="X39" s="104">
        <v>1414</v>
      </c>
      <c r="Y39" s="104">
        <v>1251</v>
      </c>
      <c r="Z39" s="104">
        <v>0</v>
      </c>
      <c r="AA39" s="104">
        <v>155</v>
      </c>
      <c r="AB39" s="104">
        <v>843</v>
      </c>
      <c r="AC39" s="104">
        <v>221</v>
      </c>
      <c r="AD39" s="104">
        <v>40</v>
      </c>
      <c r="AE39" s="104">
        <v>135</v>
      </c>
      <c r="AF39" s="119">
        <v>9577.4267270578675</v>
      </c>
      <c r="AG39" s="2"/>
      <c r="AI39" s="154">
        <v>898.80241439747283</v>
      </c>
      <c r="AJ39" s="147">
        <v>0</v>
      </c>
      <c r="AK39" s="147">
        <v>2.9969314121153854</v>
      </c>
      <c r="AL39" s="147">
        <v>1072.0244113343356</v>
      </c>
      <c r="AM39" s="147">
        <v>562.23409869490911</v>
      </c>
      <c r="AN39" s="147">
        <v>308.04774936000024</v>
      </c>
      <c r="AO39" s="155">
        <v>2844.105605198833</v>
      </c>
      <c r="AP39" s="10"/>
      <c r="AQ39" s="165">
        <v>61.497656560671444</v>
      </c>
      <c r="AR39" s="38"/>
      <c r="AT39" s="112">
        <v>51.055</v>
      </c>
      <c r="AU39" s="113">
        <v>70.204999999999998</v>
      </c>
      <c r="AV39" s="113">
        <v>87.84</v>
      </c>
      <c r="AW39" s="113">
        <v>108.11</v>
      </c>
      <c r="AX39" s="113">
        <v>158.96</v>
      </c>
      <c r="AY39" s="131">
        <v>93.894505494505509</v>
      </c>
    </row>
    <row r="40" spans="1:51">
      <c r="A40" s="6"/>
      <c r="C40">
        <v>2028</v>
      </c>
      <c r="D40" s="132">
        <v>495.48531503365302</v>
      </c>
      <c r="E40" s="133">
        <v>263.18376659340657</v>
      </c>
      <c r="F40" s="133">
        <v>0</v>
      </c>
      <c r="G40" s="133">
        <v>24144.494163956046</v>
      </c>
      <c r="H40" s="133">
        <v>5412.4271049450554</v>
      </c>
      <c r="I40" s="133">
        <v>9948.8680482417567</v>
      </c>
      <c r="J40" s="133">
        <v>0</v>
      </c>
      <c r="K40" s="133">
        <v>4.0828357142857152</v>
      </c>
      <c r="L40" s="133">
        <v>2350.4884509890112</v>
      </c>
      <c r="M40" s="133">
        <v>967.03573999999946</v>
      </c>
      <c r="N40" s="133">
        <v>258.81430999999975</v>
      </c>
      <c r="O40" s="134">
        <v>43844.879735473216</v>
      </c>
      <c r="P40" s="130"/>
      <c r="Q40" s="107">
        <v>0.94475305270720744</v>
      </c>
      <c r="R40" s="110">
        <v>0.92424184883746152</v>
      </c>
      <c r="T40" s="118">
        <v>282.81125287308959</v>
      </c>
      <c r="U40" s="104">
        <v>168.4</v>
      </c>
      <c r="V40" s="104">
        <v>0</v>
      </c>
      <c r="W40" s="104">
        <v>5153.2999999999993</v>
      </c>
      <c r="X40" s="104">
        <v>1644</v>
      </c>
      <c r="Y40" s="104">
        <v>1251</v>
      </c>
      <c r="Z40" s="104">
        <v>0</v>
      </c>
      <c r="AA40" s="104">
        <v>155</v>
      </c>
      <c r="AB40" s="104">
        <v>843</v>
      </c>
      <c r="AC40" s="104">
        <v>221</v>
      </c>
      <c r="AD40" s="104">
        <v>40</v>
      </c>
      <c r="AE40" s="104">
        <v>135</v>
      </c>
      <c r="AF40" s="119">
        <v>9893.5112528730897</v>
      </c>
      <c r="AG40" s="2"/>
      <c r="AI40" s="154">
        <v>899.05832938439585</v>
      </c>
      <c r="AJ40" s="147">
        <v>0</v>
      </c>
      <c r="AK40" s="147">
        <v>3.0966267475000007</v>
      </c>
      <c r="AL40" s="147">
        <v>973.89180317039438</v>
      </c>
      <c r="AM40" s="147">
        <v>563.87772457472681</v>
      </c>
      <c r="AN40" s="147">
        <v>309.02428613999967</v>
      </c>
      <c r="AO40" s="155">
        <v>2748.9487700170166</v>
      </c>
      <c r="AP40" s="10"/>
      <c r="AQ40" s="165">
        <v>58.581953860536629</v>
      </c>
      <c r="AR40" s="38"/>
      <c r="AT40" s="112">
        <v>47.394999999999996</v>
      </c>
      <c r="AU40" s="113">
        <v>67.400000000000006</v>
      </c>
      <c r="AV40" s="113">
        <v>84.04</v>
      </c>
      <c r="AW40" s="113">
        <v>105.02500000000001</v>
      </c>
      <c r="AX40" s="113">
        <v>150.125</v>
      </c>
      <c r="AY40" s="131">
        <v>89.821538461538452</v>
      </c>
    </row>
    <row r="41" spans="1:51">
      <c r="A41" s="6"/>
      <c r="C41">
        <v>2029</v>
      </c>
      <c r="D41" s="132">
        <v>587.30583293534596</v>
      </c>
      <c r="E41" s="133">
        <v>292.51254054945053</v>
      </c>
      <c r="F41" s="133">
        <v>284.43167010989015</v>
      </c>
      <c r="G41" s="133">
        <v>23945.413205054945</v>
      </c>
      <c r="H41" s="133">
        <v>5824.2644301098899</v>
      </c>
      <c r="I41" s="133">
        <v>9900.6565746153847</v>
      </c>
      <c r="J41" s="133">
        <v>0</v>
      </c>
      <c r="K41" s="133">
        <v>4.3924756043956039</v>
      </c>
      <c r="L41" s="133">
        <v>2029.8965419780225</v>
      </c>
      <c r="M41" s="133">
        <v>964.06213999999909</v>
      </c>
      <c r="N41" s="133">
        <v>257.93310000000019</v>
      </c>
      <c r="O41" s="134">
        <v>44090.868510957327</v>
      </c>
      <c r="P41" s="130"/>
      <c r="Q41" s="107">
        <v>0.95254624480740435</v>
      </c>
      <c r="R41" s="110">
        <v>0.93199609672380856</v>
      </c>
      <c r="T41" s="118">
        <v>335.22022427816552</v>
      </c>
      <c r="U41" s="104">
        <v>204.4</v>
      </c>
      <c r="V41" s="104">
        <v>200</v>
      </c>
      <c r="W41" s="104">
        <v>5153.2999999999993</v>
      </c>
      <c r="X41" s="104">
        <v>1644</v>
      </c>
      <c r="Y41" s="104">
        <v>1251</v>
      </c>
      <c r="Z41" s="104">
        <v>0</v>
      </c>
      <c r="AA41" s="104">
        <v>155</v>
      </c>
      <c r="AB41" s="104">
        <v>843</v>
      </c>
      <c r="AC41" s="104">
        <v>221</v>
      </c>
      <c r="AD41" s="104">
        <v>40</v>
      </c>
      <c r="AE41" s="104">
        <v>135</v>
      </c>
      <c r="AF41" s="119">
        <v>10181.920224278165</v>
      </c>
      <c r="AG41" s="2"/>
      <c r="AI41" s="154">
        <v>895.63829982098923</v>
      </c>
      <c r="AJ41" s="147">
        <v>0</v>
      </c>
      <c r="AK41" s="147">
        <v>3.3314731221538461</v>
      </c>
      <c r="AL41" s="147">
        <v>837.88466130872416</v>
      </c>
      <c r="AM41" s="147">
        <v>562.10483701563578</v>
      </c>
      <c r="AN41" s="147">
        <v>307.97212140000028</v>
      </c>
      <c r="AO41" s="155">
        <v>2606.9313926675031</v>
      </c>
      <c r="AP41" s="10"/>
      <c r="AQ41" s="165">
        <v>55.046400641362951</v>
      </c>
      <c r="AR41" s="38"/>
      <c r="AT41" s="112">
        <v>43.704999999999998</v>
      </c>
      <c r="AU41" s="113">
        <v>65.305000000000007</v>
      </c>
      <c r="AV41" s="113">
        <v>79.34</v>
      </c>
      <c r="AW41" s="113">
        <v>97.61</v>
      </c>
      <c r="AX41" s="113">
        <v>143.34</v>
      </c>
      <c r="AY41" s="131">
        <v>84.294615384615383</v>
      </c>
    </row>
    <row r="42" spans="1:51">
      <c r="A42" s="6"/>
      <c r="C42">
        <v>2030</v>
      </c>
      <c r="D42" s="132">
        <v>683.06228426687301</v>
      </c>
      <c r="E42" s="133">
        <v>386.21208285714295</v>
      </c>
      <c r="F42" s="133">
        <v>359.65323604395616</v>
      </c>
      <c r="G42" s="133">
        <v>23913.688301648344</v>
      </c>
      <c r="H42" s="133">
        <v>6000.7644858241756</v>
      </c>
      <c r="I42" s="133">
        <v>9889.6681800000006</v>
      </c>
      <c r="J42" s="133">
        <v>0</v>
      </c>
      <c r="K42" s="133">
        <v>3.7900103296703271</v>
      </c>
      <c r="L42" s="133">
        <v>1955.283438021979</v>
      </c>
      <c r="M42" s="133">
        <v>963.57680999999934</v>
      </c>
      <c r="N42" s="133">
        <v>257.86599999999999</v>
      </c>
      <c r="O42" s="134">
        <v>44413.564828992145</v>
      </c>
      <c r="P42" s="130"/>
      <c r="Q42" s="107">
        <v>0.95464280621613773</v>
      </c>
      <c r="R42" s="110">
        <v>0.93419464819802511</v>
      </c>
      <c r="T42" s="118">
        <v>389.87573302903706</v>
      </c>
      <c r="U42" s="104">
        <v>260.39999999999998</v>
      </c>
      <c r="V42" s="104">
        <v>200</v>
      </c>
      <c r="W42" s="104">
        <v>5153.2999999999993</v>
      </c>
      <c r="X42" s="104">
        <v>1744</v>
      </c>
      <c r="Y42" s="104">
        <v>1251</v>
      </c>
      <c r="Z42" s="104">
        <v>0</v>
      </c>
      <c r="AA42" s="104">
        <v>155</v>
      </c>
      <c r="AB42" s="104">
        <v>843</v>
      </c>
      <c r="AC42" s="104">
        <v>221</v>
      </c>
      <c r="AD42" s="104">
        <v>40</v>
      </c>
      <c r="AE42" s="104">
        <v>135</v>
      </c>
      <c r="AF42" s="119">
        <v>10392.575733029036</v>
      </c>
      <c r="AG42" s="2"/>
      <c r="AI42" s="154">
        <v>896.38299472461529</v>
      </c>
      <c r="AJ42" s="147">
        <v>0</v>
      </c>
      <c r="AK42" s="147">
        <v>2.8745333345384596</v>
      </c>
      <c r="AL42" s="147">
        <v>807.32583869377117</v>
      </c>
      <c r="AM42" s="147">
        <v>561.78011332781762</v>
      </c>
      <c r="AN42" s="147">
        <v>307.89200400000004</v>
      </c>
      <c r="AO42" s="155">
        <v>2576.2554840807425</v>
      </c>
      <c r="AP42" s="10"/>
      <c r="AQ42" s="165">
        <v>53.956563734793967</v>
      </c>
      <c r="AR42" s="38"/>
      <c r="AT42" s="112">
        <v>43.48</v>
      </c>
      <c r="AU42" s="113">
        <v>64.955000000000013</v>
      </c>
      <c r="AV42" s="113">
        <v>77.98</v>
      </c>
      <c r="AW42" s="113">
        <v>97.21</v>
      </c>
      <c r="AX42" s="113">
        <v>144.34</v>
      </c>
      <c r="AY42" s="131">
        <v>84.432747252747234</v>
      </c>
    </row>
    <row r="43" spans="1:51">
      <c r="A43" s="6"/>
      <c r="C43">
        <v>2031</v>
      </c>
      <c r="D43" s="132">
        <v>786.93303169621004</v>
      </c>
      <c r="E43" s="133">
        <v>434.63006582417586</v>
      </c>
      <c r="F43" s="133">
        <v>358.0574979120878</v>
      </c>
      <c r="G43" s="133">
        <v>23930.363235384611</v>
      </c>
      <c r="H43" s="133">
        <v>6177.1170938461555</v>
      </c>
      <c r="I43" s="133">
        <v>9887.85592032967</v>
      </c>
      <c r="J43" s="133">
        <v>0</v>
      </c>
      <c r="K43" s="133">
        <v>4.3798727472527483</v>
      </c>
      <c r="L43" s="133">
        <v>1995.3684008791208</v>
      </c>
      <c r="M43" s="133">
        <v>963.81987000000129</v>
      </c>
      <c r="N43" s="133">
        <v>257.91355999999979</v>
      </c>
      <c r="O43" s="134">
        <v>44796.438548619284</v>
      </c>
      <c r="P43" s="130"/>
      <c r="Q43" s="107">
        <v>0.9541075890661187</v>
      </c>
      <c r="R43" s="110">
        <v>0.93384366615640879</v>
      </c>
      <c r="T43" s="118">
        <v>449.16268932432075</v>
      </c>
      <c r="U43" s="104">
        <v>260.39999999999998</v>
      </c>
      <c r="V43" s="104">
        <v>200</v>
      </c>
      <c r="W43" s="104">
        <v>5153.2999999999993</v>
      </c>
      <c r="X43" s="104">
        <v>1744</v>
      </c>
      <c r="Y43" s="104">
        <v>1251</v>
      </c>
      <c r="Z43" s="104">
        <v>0</v>
      </c>
      <c r="AA43" s="104">
        <v>155</v>
      </c>
      <c r="AB43" s="104">
        <v>843</v>
      </c>
      <c r="AC43" s="104">
        <v>221</v>
      </c>
      <c r="AD43" s="104">
        <v>40</v>
      </c>
      <c r="AE43" s="104">
        <v>135</v>
      </c>
      <c r="AF43" s="119">
        <v>10451.86268932432</v>
      </c>
      <c r="AG43" s="2"/>
      <c r="AI43" s="154">
        <v>894.31443652989014</v>
      </c>
      <c r="AJ43" s="147">
        <v>0</v>
      </c>
      <c r="AK43" s="147">
        <v>3.3219144851538469</v>
      </c>
      <c r="AL43" s="147">
        <v>825.8962403907276</v>
      </c>
      <c r="AM43" s="147">
        <v>561.97379387309172</v>
      </c>
      <c r="AN43" s="147">
        <v>307.94879063999974</v>
      </c>
      <c r="AO43" s="155">
        <v>2593.4551759188635</v>
      </c>
      <c r="AP43" s="10"/>
      <c r="AQ43" s="165">
        <v>53.879253650629508</v>
      </c>
      <c r="AR43" s="38"/>
      <c r="AT43" s="112">
        <v>45.86</v>
      </c>
      <c r="AU43" s="113">
        <v>67.83</v>
      </c>
      <c r="AV43" s="113">
        <v>82.83</v>
      </c>
      <c r="AW43" s="113">
        <v>102.17500000000001</v>
      </c>
      <c r="AX43" s="113">
        <v>150.66999999999999</v>
      </c>
      <c r="AY43" s="131">
        <v>87.91065934065935</v>
      </c>
    </row>
    <row r="44" spans="1:51">
      <c r="A44" s="6"/>
      <c r="C44">
        <v>2032</v>
      </c>
      <c r="D44" s="132">
        <v>893.94746145643705</v>
      </c>
      <c r="E44" s="133">
        <v>433.53784516483512</v>
      </c>
      <c r="F44" s="133">
        <v>719.48378912087924</v>
      </c>
      <c r="G44" s="133">
        <v>23954.656254175825</v>
      </c>
      <c r="H44" s="133">
        <v>6194.8192882417588</v>
      </c>
      <c r="I44" s="133">
        <v>9907.8559423076913</v>
      </c>
      <c r="J44" s="133">
        <v>0</v>
      </c>
      <c r="K44" s="133">
        <v>4.6315197802197803</v>
      </c>
      <c r="L44" s="133">
        <v>1974.9321974725276</v>
      </c>
      <c r="M44" s="133">
        <v>966.94015000000036</v>
      </c>
      <c r="N44" s="133">
        <v>258.72637000000003</v>
      </c>
      <c r="O44" s="134">
        <v>45309.530817720173</v>
      </c>
      <c r="P44" s="130"/>
      <c r="Q44" s="107">
        <v>0.9550955037905986</v>
      </c>
      <c r="R44" s="110">
        <v>0.93496944651432168</v>
      </c>
      <c r="T44" s="118">
        <v>510.24398484956458</v>
      </c>
      <c r="U44" s="104">
        <v>260.39999999999998</v>
      </c>
      <c r="V44" s="104">
        <v>400</v>
      </c>
      <c r="W44" s="104">
        <v>5153.2999999999993</v>
      </c>
      <c r="X44" s="104">
        <v>1744</v>
      </c>
      <c r="Y44" s="104">
        <v>1251</v>
      </c>
      <c r="Z44" s="104">
        <v>0</v>
      </c>
      <c r="AA44" s="104">
        <v>155</v>
      </c>
      <c r="AB44" s="104">
        <v>843</v>
      </c>
      <c r="AC44" s="104">
        <v>221</v>
      </c>
      <c r="AD44" s="104">
        <v>40</v>
      </c>
      <c r="AE44" s="104">
        <v>135</v>
      </c>
      <c r="AF44" s="119">
        <v>10712.943984849564</v>
      </c>
      <c r="AG44" s="2"/>
      <c r="AI44" s="154">
        <v>895.93723665802213</v>
      </c>
      <c r="AJ44" s="147">
        <v>0</v>
      </c>
      <c r="AK44" s="147">
        <v>3.5127761773076922</v>
      </c>
      <c r="AL44" s="147">
        <v>816.94924852050769</v>
      </c>
      <c r="AM44" s="147">
        <v>563.85054583545468</v>
      </c>
      <c r="AN44" s="147">
        <v>308.91928578000011</v>
      </c>
      <c r="AO44" s="155">
        <v>2589.1690929712922</v>
      </c>
      <c r="AP44" s="10"/>
      <c r="AQ44" s="165">
        <v>53.164675638021421</v>
      </c>
      <c r="AR44" s="38"/>
      <c r="AT44" s="112">
        <v>46.3</v>
      </c>
      <c r="AU44" s="113">
        <v>69.484999999999999</v>
      </c>
      <c r="AV44" s="113">
        <v>84.03</v>
      </c>
      <c r="AW44" s="113">
        <v>101.685</v>
      </c>
      <c r="AX44" s="113">
        <v>155.69999999999999</v>
      </c>
      <c r="AY44" s="131">
        <v>89.60021978021976</v>
      </c>
    </row>
    <row r="45" spans="1:51">
      <c r="A45" s="6"/>
      <c r="C45">
        <v>2033</v>
      </c>
      <c r="D45" s="132">
        <v>995.00379707839602</v>
      </c>
      <c r="E45" s="133">
        <v>429.69517824175824</v>
      </c>
      <c r="F45" s="133">
        <v>1111.3410825274725</v>
      </c>
      <c r="G45" s="133">
        <v>23814.292282087914</v>
      </c>
      <c r="H45" s="133">
        <v>6181.2422537362636</v>
      </c>
      <c r="I45" s="133">
        <v>9862.7682786813184</v>
      </c>
      <c r="J45" s="133">
        <v>0</v>
      </c>
      <c r="K45" s="133">
        <v>4.4042325274725282</v>
      </c>
      <c r="L45" s="133">
        <v>1975.6886996703295</v>
      </c>
      <c r="M45" s="133">
        <v>964.29181000000028</v>
      </c>
      <c r="N45" s="133">
        <v>258.041</v>
      </c>
      <c r="O45" s="134">
        <v>45596.768614550921</v>
      </c>
      <c r="P45" s="130"/>
      <c r="Q45" s="107">
        <v>0.95537762010272742</v>
      </c>
      <c r="R45" s="110">
        <v>0.93542558317919511</v>
      </c>
      <c r="T45" s="116">
        <v>567.92454171141321</v>
      </c>
      <c r="U45" s="108">
        <v>260.39999999999998</v>
      </c>
      <c r="V45" s="108">
        <v>700</v>
      </c>
      <c r="W45" s="108">
        <v>5153.2999999999993</v>
      </c>
      <c r="X45" s="108">
        <v>1744</v>
      </c>
      <c r="Y45" s="108">
        <v>1251</v>
      </c>
      <c r="Z45" s="108">
        <v>0</v>
      </c>
      <c r="AA45" s="108">
        <v>155</v>
      </c>
      <c r="AB45" s="108">
        <v>843</v>
      </c>
      <c r="AC45" s="108">
        <v>221</v>
      </c>
      <c r="AD45" s="104">
        <v>40</v>
      </c>
      <c r="AE45" s="104">
        <v>135</v>
      </c>
      <c r="AF45" s="119">
        <v>11070.624541711411</v>
      </c>
      <c r="AG45" s="2"/>
      <c r="AI45" s="154">
        <v>892.43444033208789</v>
      </c>
      <c r="AJ45" s="147">
        <v>0</v>
      </c>
      <c r="AK45" s="147">
        <v>3.3403901604615389</v>
      </c>
      <c r="AL45" s="147">
        <v>817.28132307764838</v>
      </c>
      <c r="AM45" s="147">
        <v>562.26331518109123</v>
      </c>
      <c r="AN45" s="147">
        <v>308.100954</v>
      </c>
      <c r="AO45" s="155">
        <v>2583.4204227512887</v>
      </c>
      <c r="AP45" s="10"/>
      <c r="AQ45" s="165">
        <v>52.719243046091208</v>
      </c>
      <c r="AR45" s="38"/>
      <c r="AT45" s="159">
        <v>47.54</v>
      </c>
      <c r="AU45" s="160">
        <v>69.504999999999995</v>
      </c>
      <c r="AV45" s="160">
        <v>85.47</v>
      </c>
      <c r="AW45" s="160">
        <v>105.84</v>
      </c>
      <c r="AX45" s="160">
        <v>159.625</v>
      </c>
      <c r="AY45" s="131">
        <v>91.115714285714276</v>
      </c>
    </row>
    <row r="46" spans="1:51">
      <c r="A46" s="6"/>
      <c r="C46">
        <v>2034</v>
      </c>
      <c r="D46" s="132">
        <v>1102.2438260526301</v>
      </c>
      <c r="E46" s="133">
        <v>428.08381846153867</v>
      </c>
      <c r="F46" s="133">
        <v>1471.8158826373628</v>
      </c>
      <c r="G46" s="133">
        <v>23797.89337307692</v>
      </c>
      <c r="H46" s="133">
        <v>6173.1766860439566</v>
      </c>
      <c r="I46" s="133">
        <v>9851.3173724175795</v>
      </c>
      <c r="J46" s="133">
        <v>0</v>
      </c>
      <c r="K46" s="133">
        <v>4.5197247252747248</v>
      </c>
      <c r="L46" s="133">
        <v>1962.512673076923</v>
      </c>
      <c r="M46" s="133">
        <v>964.20570000000021</v>
      </c>
      <c r="N46" s="133">
        <v>258.04007000000018</v>
      </c>
      <c r="O46" s="134">
        <v>46013.80912649219</v>
      </c>
      <c r="P46" s="130"/>
      <c r="Q46" s="107">
        <v>0.9560847568068398</v>
      </c>
      <c r="R46" s="110">
        <v>0.93629655632846631</v>
      </c>
      <c r="T46" s="116">
        <v>629.13460391131844</v>
      </c>
      <c r="U46" s="108">
        <v>260.39999999999998</v>
      </c>
      <c r="V46" s="108">
        <v>900</v>
      </c>
      <c r="W46" s="108">
        <v>5153.2999999999993</v>
      </c>
      <c r="X46" s="108">
        <v>1744</v>
      </c>
      <c r="Y46" s="108">
        <v>1251</v>
      </c>
      <c r="Z46" s="108">
        <v>0</v>
      </c>
      <c r="AA46" s="108">
        <v>155</v>
      </c>
      <c r="AB46" s="108">
        <v>843</v>
      </c>
      <c r="AC46" s="108">
        <v>221</v>
      </c>
      <c r="AD46" s="104">
        <v>40</v>
      </c>
      <c r="AE46" s="104">
        <v>135</v>
      </c>
      <c r="AF46" s="119">
        <v>11331.834603911317</v>
      </c>
      <c r="AG46" s="2"/>
      <c r="AI46" s="154">
        <v>891.63339826098934</v>
      </c>
      <c r="AJ46" s="147">
        <v>0</v>
      </c>
      <c r="AK46" s="147">
        <v>3.4279852178846149</v>
      </c>
      <c r="AL46" s="147">
        <v>812.60074634268824</v>
      </c>
      <c r="AM46" s="147">
        <v>562.20484985018186</v>
      </c>
      <c r="AN46" s="147">
        <v>308.09984358000025</v>
      </c>
      <c r="AO46" s="155">
        <v>2577.9668232517442</v>
      </c>
      <c r="AP46" s="10"/>
      <c r="AQ46" s="165">
        <v>52.125173977493645</v>
      </c>
      <c r="AR46" s="38"/>
      <c r="AT46" s="159">
        <v>48.32</v>
      </c>
      <c r="AU46" s="160">
        <v>70.259999999999991</v>
      </c>
      <c r="AV46" s="160">
        <v>87.13</v>
      </c>
      <c r="AW46" s="160">
        <v>108.005</v>
      </c>
      <c r="AX46" s="160">
        <v>164.83999999999997</v>
      </c>
      <c r="AY46" s="131">
        <v>92.490329670329615</v>
      </c>
    </row>
    <row r="47" spans="1:51" ht="15.75" thickBot="1">
      <c r="A47" s="6"/>
      <c r="C47">
        <v>2035</v>
      </c>
      <c r="D47" s="135">
        <v>1213.8565721466</v>
      </c>
      <c r="E47" s="136">
        <v>425.7821045054946</v>
      </c>
      <c r="F47" s="136">
        <v>1865.2882187912087</v>
      </c>
      <c r="G47" s="136">
        <v>23751.057150989014</v>
      </c>
      <c r="H47" s="136">
        <v>6175.3971597802192</v>
      </c>
      <c r="I47" s="136">
        <v>9846.9051769230773</v>
      </c>
      <c r="J47" s="136">
        <v>0</v>
      </c>
      <c r="K47" s="136">
        <v>4.8849250549450556</v>
      </c>
      <c r="L47" s="136">
        <v>1953.5326246153843</v>
      </c>
      <c r="M47" s="136">
        <v>964.04242999999917</v>
      </c>
      <c r="N47" s="136">
        <v>257.91253000000012</v>
      </c>
      <c r="O47" s="137">
        <v>46458.65889280595</v>
      </c>
      <c r="P47" s="130"/>
      <c r="Q47" s="115">
        <v>0.95670733321819068</v>
      </c>
      <c r="R47" s="106">
        <v>0.93709547263485748</v>
      </c>
      <c r="T47" s="103">
        <v>692.84050921609582</v>
      </c>
      <c r="U47" s="102">
        <v>260.39999999999998</v>
      </c>
      <c r="V47" s="102">
        <v>1150</v>
      </c>
      <c r="W47" s="102">
        <v>5153.2999999999993</v>
      </c>
      <c r="X47" s="102">
        <v>1744</v>
      </c>
      <c r="Y47" s="102">
        <v>1251</v>
      </c>
      <c r="Z47" s="102">
        <v>0</v>
      </c>
      <c r="AA47" s="102">
        <v>155</v>
      </c>
      <c r="AB47" s="102">
        <v>843</v>
      </c>
      <c r="AC47" s="102">
        <v>221</v>
      </c>
      <c r="AD47" s="111">
        <v>40</v>
      </c>
      <c r="AE47" s="111">
        <v>135</v>
      </c>
      <c r="AF47" s="101" t="s">
        <v>198</v>
      </c>
      <c r="AG47" s="2"/>
      <c r="AI47" s="156">
        <v>891.70606968681352</v>
      </c>
      <c r="AJ47" s="157">
        <v>0</v>
      </c>
      <c r="AK47" s="157">
        <v>3.7049714079230771</v>
      </c>
      <c r="AL47" s="157">
        <v>808.65484549990151</v>
      </c>
      <c r="AM47" s="157">
        <v>562.09184355363584</v>
      </c>
      <c r="AN47" s="157">
        <v>307.94756082000015</v>
      </c>
      <c r="AO47" s="158">
        <v>2574.1052909682739</v>
      </c>
      <c r="AP47" s="10"/>
      <c r="AQ47" s="166">
        <v>51.542821658362705</v>
      </c>
      <c r="AR47" s="38"/>
      <c r="AT47" s="161">
        <v>49.6</v>
      </c>
      <c r="AU47" s="162">
        <v>71.025000000000006</v>
      </c>
      <c r="AV47" s="162">
        <v>88.58</v>
      </c>
      <c r="AW47" s="162">
        <v>108.27</v>
      </c>
      <c r="AX47" s="162">
        <v>167.20499999999998</v>
      </c>
      <c r="AY47" s="163">
        <v>93.518351648351668</v>
      </c>
    </row>
    <row r="48" spans="1:51">
      <c r="D48" s="130"/>
      <c r="E48" s="130"/>
      <c r="F48" s="130"/>
      <c r="G48" s="130"/>
      <c r="H48" s="130"/>
      <c r="I48" s="130"/>
      <c r="J48" s="130"/>
      <c r="K48" s="130"/>
      <c r="L48" s="130"/>
      <c r="M48" s="130"/>
      <c r="N48" s="130"/>
      <c r="O48" s="130"/>
      <c r="P48" s="130"/>
      <c r="Q48" s="39"/>
      <c r="R48" s="39"/>
      <c r="T48" s="3"/>
      <c r="U48" s="3"/>
      <c r="V48" s="3"/>
      <c r="W48" s="3"/>
      <c r="X48" s="3"/>
      <c r="Y48" s="3"/>
      <c r="Z48" s="3"/>
      <c r="AA48" s="3"/>
      <c r="AB48" s="3"/>
      <c r="AC48" s="3"/>
      <c r="AD48" s="2"/>
      <c r="AE48" s="2"/>
      <c r="AF48" s="2"/>
      <c r="AG48" s="2"/>
      <c r="AI48" s="5"/>
      <c r="AJ48" s="5"/>
      <c r="AK48" s="5"/>
      <c r="AL48" s="5"/>
      <c r="AM48" s="5"/>
      <c r="AN48" s="5"/>
      <c r="AO48" s="5"/>
      <c r="AP48" s="10"/>
      <c r="AQ48" s="38"/>
      <c r="AR48" s="38"/>
      <c r="AT48" s="174"/>
      <c r="AU48" s="174"/>
      <c r="AV48" s="174"/>
      <c r="AW48" s="174"/>
      <c r="AX48" s="174"/>
      <c r="AY48" s="175"/>
    </row>
    <row r="49" spans="1:51">
      <c r="A49" s="6" t="s">
        <v>86</v>
      </c>
      <c r="D49" s="130"/>
      <c r="E49" s="130"/>
      <c r="F49" s="130"/>
      <c r="G49" s="130"/>
      <c r="H49" s="130"/>
      <c r="I49" s="130"/>
      <c r="J49" s="130"/>
      <c r="K49" s="130"/>
      <c r="L49" s="130"/>
      <c r="M49" s="130"/>
      <c r="N49" s="130"/>
      <c r="O49" s="130"/>
      <c r="P49" s="130"/>
      <c r="Q49" s="39"/>
      <c r="R49" s="39"/>
      <c r="T49" s="114"/>
      <c r="U49" s="114"/>
      <c r="V49" s="114"/>
      <c r="W49" s="114"/>
      <c r="X49" s="114"/>
      <c r="Y49" s="114"/>
      <c r="Z49" s="114"/>
      <c r="AA49" s="114"/>
      <c r="AB49" s="114"/>
      <c r="AC49" s="114"/>
      <c r="AD49" s="176"/>
      <c r="AE49" s="176"/>
      <c r="AF49" s="176"/>
      <c r="AG49" s="176"/>
      <c r="AI49" s="150"/>
      <c r="AJ49" s="150"/>
      <c r="AK49" s="150"/>
      <c r="AL49" s="150"/>
      <c r="AM49" s="150"/>
      <c r="AN49" s="150"/>
      <c r="AO49" s="150"/>
      <c r="AP49" s="63"/>
      <c r="AQ49" s="38"/>
      <c r="AR49" s="38"/>
      <c r="AS49" s="9"/>
      <c r="AY49" s="9"/>
    </row>
    <row r="50" spans="1:51" ht="15.75" thickBot="1">
      <c r="A50" s="6" t="s">
        <v>199</v>
      </c>
    </row>
    <row r="51" spans="1:51" ht="63">
      <c r="D51" s="123" t="s">
        <v>179</v>
      </c>
      <c r="E51" s="138"/>
      <c r="F51" s="120"/>
      <c r="G51" s="120"/>
      <c r="H51" s="120"/>
      <c r="I51" s="120"/>
      <c r="J51" s="120"/>
      <c r="K51" s="139"/>
      <c r="L51" s="120"/>
      <c r="M51" s="139"/>
      <c r="N51" s="120"/>
      <c r="O51" s="121"/>
      <c r="Q51" s="123" t="s">
        <v>180</v>
      </c>
      <c r="R51" s="121"/>
      <c r="T51" s="143" t="s">
        <v>181</v>
      </c>
      <c r="U51" s="138"/>
      <c r="V51" s="120"/>
      <c r="W51" s="120"/>
      <c r="X51" s="120"/>
      <c r="Y51" s="120"/>
      <c r="Z51" s="120"/>
      <c r="AA51" s="139"/>
      <c r="AB51" s="120"/>
      <c r="AC51" s="139"/>
      <c r="AD51" s="120"/>
      <c r="AE51" s="120"/>
      <c r="AF51" s="121"/>
      <c r="AI51" s="123" t="s">
        <v>182</v>
      </c>
      <c r="AJ51" s="148"/>
      <c r="AK51" s="148"/>
      <c r="AL51" s="148"/>
      <c r="AM51" s="148"/>
      <c r="AN51" s="148"/>
      <c r="AO51" s="149"/>
      <c r="AQ51" s="205" t="s">
        <v>183</v>
      </c>
      <c r="AT51" s="123" t="s">
        <v>184</v>
      </c>
      <c r="AU51" s="120"/>
      <c r="AV51" s="120"/>
      <c r="AW51" s="120"/>
      <c r="AX51" s="120"/>
      <c r="AY51" s="121"/>
    </row>
    <row r="52" spans="1:51" ht="45.75" thickBot="1">
      <c r="D52" s="140" t="s">
        <v>185</v>
      </c>
      <c r="E52" s="141" t="s">
        <v>68</v>
      </c>
      <c r="F52" s="141" t="s">
        <v>197</v>
      </c>
      <c r="G52" s="141" t="s">
        <v>71</v>
      </c>
      <c r="H52" s="141" t="s">
        <v>67</v>
      </c>
      <c r="I52" s="141" t="s">
        <v>70</v>
      </c>
      <c r="J52" s="141" t="s">
        <v>51</v>
      </c>
      <c r="K52" s="141" t="s">
        <v>186</v>
      </c>
      <c r="L52" s="141" t="s">
        <v>187</v>
      </c>
      <c r="M52" s="141" t="s">
        <v>188</v>
      </c>
      <c r="N52" s="141" t="s">
        <v>189</v>
      </c>
      <c r="O52" s="142" t="s">
        <v>166</v>
      </c>
      <c r="P52" s="124"/>
      <c r="Q52" s="125" t="s">
        <v>190</v>
      </c>
      <c r="R52" s="126" t="s">
        <v>191</v>
      </c>
      <c r="T52" s="201" t="s">
        <v>185</v>
      </c>
      <c r="U52" s="202" t="s">
        <v>68</v>
      </c>
      <c r="V52" s="202" t="s">
        <v>69</v>
      </c>
      <c r="W52" s="202" t="s">
        <v>71</v>
      </c>
      <c r="X52" s="202" t="s">
        <v>67</v>
      </c>
      <c r="Y52" s="202" t="s">
        <v>70</v>
      </c>
      <c r="Z52" s="202" t="s">
        <v>51</v>
      </c>
      <c r="AA52" s="202" t="s">
        <v>186</v>
      </c>
      <c r="AB52" s="202" t="s">
        <v>187</v>
      </c>
      <c r="AC52" s="202" t="s">
        <v>188</v>
      </c>
      <c r="AD52" s="202" t="s">
        <v>189</v>
      </c>
      <c r="AE52" s="145" t="s">
        <v>192</v>
      </c>
      <c r="AF52" s="146" t="s">
        <v>166</v>
      </c>
      <c r="AG52" s="145"/>
      <c r="AI52" s="144" t="s">
        <v>70</v>
      </c>
      <c r="AJ52" s="145" t="s">
        <v>51</v>
      </c>
      <c r="AK52" s="145" t="s">
        <v>186</v>
      </c>
      <c r="AL52" s="145" t="s">
        <v>187</v>
      </c>
      <c r="AM52" s="145" t="s">
        <v>193</v>
      </c>
      <c r="AN52" s="145" t="s">
        <v>194</v>
      </c>
      <c r="AO52" s="146" t="s">
        <v>166</v>
      </c>
      <c r="AQ52" s="164" t="s">
        <v>196</v>
      </c>
      <c r="AT52" s="171">
        <v>0.05</v>
      </c>
      <c r="AU52" s="172">
        <v>0.25</v>
      </c>
      <c r="AV52" s="172">
        <v>0.5</v>
      </c>
      <c r="AW52" s="172">
        <v>0.75</v>
      </c>
      <c r="AX52" s="172">
        <v>0.95</v>
      </c>
      <c r="AY52" s="173" t="s">
        <v>195</v>
      </c>
    </row>
    <row r="53" spans="1:51">
      <c r="C53">
        <v>2022</v>
      </c>
      <c r="D53" s="127">
        <v>54.7229565858689</v>
      </c>
      <c r="E53" s="128">
        <v>7.7115747252747289</v>
      </c>
      <c r="F53" s="128">
        <v>0</v>
      </c>
      <c r="G53" s="128">
        <v>16355.498948021977</v>
      </c>
      <c r="H53" s="128">
        <v>2426.9725204395604</v>
      </c>
      <c r="I53" s="128">
        <v>5438.4759525274712</v>
      </c>
      <c r="J53" s="128">
        <v>239.48811098901095</v>
      </c>
      <c r="K53" s="128">
        <v>1.735382527472527</v>
      </c>
      <c r="L53" s="128">
        <v>3260.8280559340674</v>
      </c>
      <c r="M53" s="128">
        <v>658.7220757142851</v>
      </c>
      <c r="N53" s="128">
        <v>170.73714000000021</v>
      </c>
      <c r="O53" s="129">
        <v>28614.892717464994</v>
      </c>
      <c r="P53" s="130"/>
      <c r="Q53" s="109">
        <v>0.87396088136505423</v>
      </c>
      <c r="R53" s="105">
        <v>0.85459412110165534</v>
      </c>
      <c r="T53" s="99">
        <v>31.234564261340694</v>
      </c>
      <c r="U53" s="117">
        <v>16</v>
      </c>
      <c r="V53" s="117">
        <v>0</v>
      </c>
      <c r="W53" s="117">
        <v>5153.2999999999993</v>
      </c>
      <c r="X53" s="117">
        <v>1002</v>
      </c>
      <c r="Y53" s="117">
        <v>1019</v>
      </c>
      <c r="Z53" s="117">
        <v>485</v>
      </c>
      <c r="AA53" s="117">
        <v>155</v>
      </c>
      <c r="AB53" s="117">
        <v>1223</v>
      </c>
      <c r="AC53" s="117">
        <v>221</v>
      </c>
      <c r="AD53" s="117">
        <v>40</v>
      </c>
      <c r="AE53" s="117">
        <v>0</v>
      </c>
      <c r="AF53" s="100">
        <v>9345.5345642613393</v>
      </c>
      <c r="AG53" s="2"/>
      <c r="AI53" s="151">
        <v>567.21234087362632</v>
      </c>
      <c r="AJ53" s="152">
        <v>205.93240538072212</v>
      </c>
      <c r="AK53" s="152">
        <v>1.3162008779615382</v>
      </c>
      <c r="AL53" s="152">
        <v>1304.8913360433589</v>
      </c>
      <c r="AM53" s="152">
        <v>383.13081765950619</v>
      </c>
      <c r="AN53" s="152">
        <v>203.86014516000029</v>
      </c>
      <c r="AO53" s="153">
        <v>2666.3432459951755</v>
      </c>
      <c r="AP53" s="10"/>
      <c r="AQ53" s="167">
        <v>89.904207274032473</v>
      </c>
      <c r="AR53" s="38"/>
      <c r="AT53" s="168">
        <v>107.815</v>
      </c>
      <c r="AU53" s="169">
        <v>139.155</v>
      </c>
      <c r="AV53" s="169">
        <v>157.85</v>
      </c>
      <c r="AW53" s="169">
        <v>181.005</v>
      </c>
      <c r="AX53" s="169">
        <v>207.92000000000002</v>
      </c>
      <c r="AY53" s="170">
        <v>159.22065934065941</v>
      </c>
    </row>
    <row r="54" spans="1:51">
      <c r="C54">
        <v>2023</v>
      </c>
      <c r="D54" s="132">
        <v>108.68844302534499</v>
      </c>
      <c r="E54" s="133">
        <v>53.756540989010972</v>
      </c>
      <c r="F54" s="133">
        <v>0</v>
      </c>
      <c r="G54" s="133">
        <v>24323.395164175836</v>
      </c>
      <c r="H54" s="133">
        <v>3798.9705783516479</v>
      </c>
      <c r="I54" s="133">
        <v>8352.5145786813173</v>
      </c>
      <c r="J54" s="133">
        <v>113.38963406593406</v>
      </c>
      <c r="K54" s="133">
        <v>0.6756465934065935</v>
      </c>
      <c r="L54" s="133">
        <v>3661.1969172527474</v>
      </c>
      <c r="M54" s="133">
        <v>964.18045274725273</v>
      </c>
      <c r="N54" s="133">
        <v>258.0393843956046</v>
      </c>
      <c r="O54" s="134">
        <v>41634.807340278108</v>
      </c>
      <c r="P54" s="130"/>
      <c r="Q54" s="107">
        <v>0.90658202230631235</v>
      </c>
      <c r="R54" s="110">
        <v>0.88616633645199216</v>
      </c>
      <c r="T54" s="118">
        <v>62.036782548712885</v>
      </c>
      <c r="U54" s="104">
        <v>55.4</v>
      </c>
      <c r="V54" s="104">
        <v>0</v>
      </c>
      <c r="W54" s="104">
        <v>5153.2999999999993</v>
      </c>
      <c r="X54" s="104">
        <v>1254</v>
      </c>
      <c r="Y54" s="104">
        <v>1171</v>
      </c>
      <c r="Z54" s="104">
        <v>485</v>
      </c>
      <c r="AA54" s="104">
        <v>155</v>
      </c>
      <c r="AB54" s="104">
        <v>1223</v>
      </c>
      <c r="AC54" s="104">
        <v>221</v>
      </c>
      <c r="AD54" s="104">
        <v>40</v>
      </c>
      <c r="AE54" s="104">
        <v>35</v>
      </c>
      <c r="AF54" s="119">
        <v>9854.7367825487127</v>
      </c>
      <c r="AG54" s="2"/>
      <c r="AI54" s="154">
        <v>836.38543133890084</v>
      </c>
      <c r="AJ54" s="147">
        <v>97.502126481381481</v>
      </c>
      <c r="AK54" s="147">
        <v>0.51244415876923088</v>
      </c>
      <c r="AL54" s="147">
        <v>1450.5884096583538</v>
      </c>
      <c r="AM54" s="147">
        <v>562.19240295457735</v>
      </c>
      <c r="AN54" s="147">
        <v>308.0990249683519</v>
      </c>
      <c r="AO54" s="155">
        <v>3255.2798395603349</v>
      </c>
      <c r="AP54" s="10"/>
      <c r="AQ54" s="165">
        <v>74.60213486052308</v>
      </c>
      <c r="AR54" s="38"/>
      <c r="AT54" s="112">
        <v>66.435000000000002</v>
      </c>
      <c r="AU54" s="113">
        <v>91.94</v>
      </c>
      <c r="AV54" s="113">
        <v>107.67</v>
      </c>
      <c r="AW54" s="113">
        <v>126.155</v>
      </c>
      <c r="AX54" s="113">
        <v>155.82</v>
      </c>
      <c r="AY54" s="131">
        <v>109.74835164835162</v>
      </c>
    </row>
    <row r="55" spans="1:51">
      <c r="C55">
        <v>2024</v>
      </c>
      <c r="D55" s="132">
        <v>173.22481004148099</v>
      </c>
      <c r="E55" s="133">
        <v>94.099971318681327</v>
      </c>
      <c r="F55" s="133">
        <v>0</v>
      </c>
      <c r="G55" s="133">
        <v>24680.28658538462</v>
      </c>
      <c r="H55" s="133">
        <v>4363.6784758241765</v>
      </c>
      <c r="I55" s="133">
        <v>9445.9132445054929</v>
      </c>
      <c r="J55" s="133">
        <v>47.375442087912106</v>
      </c>
      <c r="K55" s="133">
        <v>2.0183549450549449</v>
      </c>
      <c r="L55" s="133">
        <v>2270.713117252747</v>
      </c>
      <c r="M55" s="133">
        <v>966.31442999999979</v>
      </c>
      <c r="N55" s="133">
        <v>258.5726600000001</v>
      </c>
      <c r="O55" s="134">
        <v>42302.197091360154</v>
      </c>
      <c r="P55" s="130"/>
      <c r="Q55" s="107">
        <v>0.94351852849641604</v>
      </c>
      <c r="R55" s="110">
        <v>0.92231085924005285</v>
      </c>
      <c r="T55" s="118">
        <v>98.872608471164938</v>
      </c>
      <c r="U55" s="104">
        <v>55.4</v>
      </c>
      <c r="V55" s="104">
        <v>0</v>
      </c>
      <c r="W55" s="104">
        <v>5153.2999999999993</v>
      </c>
      <c r="X55" s="104">
        <v>1254</v>
      </c>
      <c r="Y55" s="104">
        <v>1171</v>
      </c>
      <c r="Z55" s="104">
        <v>485</v>
      </c>
      <c r="AA55" s="104">
        <v>155</v>
      </c>
      <c r="AB55" s="104">
        <v>843</v>
      </c>
      <c r="AC55" s="104">
        <v>221</v>
      </c>
      <c r="AD55" s="104">
        <v>40</v>
      </c>
      <c r="AE55" s="104">
        <v>135</v>
      </c>
      <c r="AF55" s="119">
        <v>9611.5726084711641</v>
      </c>
      <c r="AG55" s="2"/>
      <c r="AI55" s="154">
        <v>885.21536669021964</v>
      </c>
      <c r="AJ55" s="147">
        <v>40.737465859365791</v>
      </c>
      <c r="AK55" s="147">
        <v>1.5308213080769231</v>
      </c>
      <c r="AL55" s="147">
        <v>914.63905423248229</v>
      </c>
      <c r="AM55" s="147">
        <v>563.40160928763623</v>
      </c>
      <c r="AN55" s="147">
        <v>308.73575604000013</v>
      </c>
      <c r="AO55" s="155">
        <v>2714.2600734177809</v>
      </c>
      <c r="AP55" s="10"/>
      <c r="AQ55" s="165">
        <v>59.896865168369978</v>
      </c>
      <c r="AR55" s="38"/>
      <c r="AT55" s="112">
        <v>36.525000000000006</v>
      </c>
      <c r="AU55" s="113">
        <v>58.14</v>
      </c>
      <c r="AV55" s="113">
        <v>79.92</v>
      </c>
      <c r="AW55" s="113">
        <v>101.61499999999999</v>
      </c>
      <c r="AX55" s="113">
        <v>141.79500000000002</v>
      </c>
      <c r="AY55" s="131">
        <v>82.740219780219803</v>
      </c>
    </row>
    <row r="56" spans="1:51">
      <c r="C56">
        <v>2025</v>
      </c>
      <c r="D56" s="132">
        <v>243.96172303048002</v>
      </c>
      <c r="E56" s="133">
        <v>93.447019010989024</v>
      </c>
      <c r="F56" s="133">
        <v>0</v>
      </c>
      <c r="G56" s="133">
        <v>22290.603328021978</v>
      </c>
      <c r="H56" s="133">
        <v>4347.7946281318682</v>
      </c>
      <c r="I56" s="133">
        <v>9257.4174830769243</v>
      </c>
      <c r="J56" s="133">
        <v>1.6434714285714285</v>
      </c>
      <c r="K56" s="133">
        <v>3.7753296703296697E-2</v>
      </c>
      <c r="L56" s="133">
        <v>587.4058656043959</v>
      </c>
      <c r="M56" s="133">
        <v>963.81988000000035</v>
      </c>
      <c r="N56" s="133">
        <v>257.91343912087888</v>
      </c>
      <c r="O56" s="134">
        <v>38044.044590722791</v>
      </c>
      <c r="P56" s="130"/>
      <c r="Q56" s="107">
        <v>0.98400189803446736</v>
      </c>
      <c r="R56" s="110">
        <v>0.95918133870791555</v>
      </c>
      <c r="T56" s="118">
        <v>139.2475588073516</v>
      </c>
      <c r="U56" s="104">
        <v>55.4</v>
      </c>
      <c r="V56" s="104">
        <v>0</v>
      </c>
      <c r="W56" s="104">
        <v>5153.2999999999993</v>
      </c>
      <c r="X56" s="104">
        <v>1254</v>
      </c>
      <c r="Y56" s="104">
        <v>1171</v>
      </c>
      <c r="Z56" s="104">
        <v>485</v>
      </c>
      <c r="AA56" s="104">
        <v>155</v>
      </c>
      <c r="AB56" s="104">
        <v>843</v>
      </c>
      <c r="AC56" s="104">
        <v>221</v>
      </c>
      <c r="AD56" s="104">
        <v>40</v>
      </c>
      <c r="AE56" s="104">
        <v>135</v>
      </c>
      <c r="AF56" s="119">
        <v>9651.947558807351</v>
      </c>
      <c r="AG56" s="2"/>
      <c r="AI56" s="154">
        <v>860.48261191681331</v>
      </c>
      <c r="AJ56" s="147">
        <v>1.413197603265306</v>
      </c>
      <c r="AK56" s="147">
        <v>2.8633987884615381E-2</v>
      </c>
      <c r="AL56" s="147">
        <v>227.42346117988325</v>
      </c>
      <c r="AM56" s="147">
        <v>561.97380055309111</v>
      </c>
      <c r="AN56" s="147">
        <v>307.94864631032937</v>
      </c>
      <c r="AO56" s="155">
        <v>1959.2703515512671</v>
      </c>
      <c r="AP56" s="10"/>
      <c r="AQ56" s="165">
        <v>46.771179389596917</v>
      </c>
      <c r="AR56" s="38"/>
      <c r="AT56" s="112">
        <v>7.5150000000000006</v>
      </c>
      <c r="AU56" s="113">
        <v>15.82</v>
      </c>
      <c r="AV56" s="113">
        <v>24.36</v>
      </c>
      <c r="AW56" s="113">
        <v>35.125</v>
      </c>
      <c r="AX56" s="113">
        <v>68.015000000000001</v>
      </c>
      <c r="AY56" s="131">
        <v>28.470109890109889</v>
      </c>
    </row>
    <row r="57" spans="1:51">
      <c r="C57">
        <v>2026</v>
      </c>
      <c r="D57" s="132">
        <v>321.72573166303999</v>
      </c>
      <c r="E57" s="133">
        <v>93.02600824175822</v>
      </c>
      <c r="F57" s="133">
        <v>0</v>
      </c>
      <c r="G57" s="133">
        <v>22862.360230879123</v>
      </c>
      <c r="H57" s="133">
        <v>4360.7896240659338</v>
      </c>
      <c r="I57" s="133">
        <v>9283.0273647252761</v>
      </c>
      <c r="J57" s="133">
        <v>0.45049593406593402</v>
      </c>
      <c r="K57" s="133">
        <v>0.15557230769230768</v>
      </c>
      <c r="L57" s="133">
        <v>725.82284109890088</v>
      </c>
      <c r="M57" s="133">
        <v>964.23824000000025</v>
      </c>
      <c r="N57" s="133">
        <v>258.03294999999957</v>
      </c>
      <c r="O57" s="134">
        <v>38869.629058915787</v>
      </c>
      <c r="P57" s="130"/>
      <c r="Q57" s="107">
        <v>0.98070438536829052</v>
      </c>
      <c r="R57" s="110">
        <v>0.95650416043903941</v>
      </c>
      <c r="T57" s="118">
        <v>183.6334084834703</v>
      </c>
      <c r="U57" s="104">
        <v>55.4</v>
      </c>
      <c r="V57" s="104">
        <v>0</v>
      </c>
      <c r="W57" s="104">
        <v>5153.2999999999993</v>
      </c>
      <c r="X57" s="104">
        <v>1254</v>
      </c>
      <c r="Y57" s="104">
        <v>1171</v>
      </c>
      <c r="Z57" s="104">
        <v>485</v>
      </c>
      <c r="AA57" s="104">
        <v>155</v>
      </c>
      <c r="AB57" s="104">
        <v>843</v>
      </c>
      <c r="AC57" s="104">
        <v>221</v>
      </c>
      <c r="AD57" s="104">
        <v>40</v>
      </c>
      <c r="AE57" s="104">
        <v>135</v>
      </c>
      <c r="AF57" s="119">
        <v>9696.3334084834696</v>
      </c>
      <c r="AG57" s="2"/>
      <c r="AI57" s="154">
        <v>863.11470940065954</v>
      </c>
      <c r="AJ57" s="147">
        <v>0.38737501804709568</v>
      </c>
      <c r="AK57" s="147">
        <v>0.11799381676923076</v>
      </c>
      <c r="AL57" s="147">
        <v>283.48507022025211</v>
      </c>
      <c r="AM57" s="147">
        <v>562.26558904890931</v>
      </c>
      <c r="AN57" s="147">
        <v>308.0913422999995</v>
      </c>
      <c r="AO57" s="155">
        <v>2017.4620798046369</v>
      </c>
      <c r="AP57" s="10"/>
      <c r="AQ57" s="165">
        <v>47.273951349831052</v>
      </c>
      <c r="AR57" s="38"/>
      <c r="AT57" s="112">
        <v>12.914999999999999</v>
      </c>
      <c r="AU57" s="113">
        <v>22.73</v>
      </c>
      <c r="AV57" s="113">
        <v>35.200000000000003</v>
      </c>
      <c r="AW57" s="113">
        <v>49.239999999999995</v>
      </c>
      <c r="AX57" s="113">
        <v>76.614999999999995</v>
      </c>
      <c r="AY57" s="131">
        <v>38.737802197802196</v>
      </c>
    </row>
    <row r="58" spans="1:51">
      <c r="C58">
        <v>2027</v>
      </c>
      <c r="D58" s="132">
        <v>405.98522580538497</v>
      </c>
      <c r="E58" s="133">
        <v>92.539153846153823</v>
      </c>
      <c r="F58" s="133">
        <v>0</v>
      </c>
      <c r="G58" s="133">
        <v>23371.729610109887</v>
      </c>
      <c r="H58" s="133">
        <v>4378.8822219780213</v>
      </c>
      <c r="I58" s="133">
        <v>9313.5881034065987</v>
      </c>
      <c r="J58" s="133">
        <v>0</v>
      </c>
      <c r="K58" s="133">
        <v>2.8753234065934068</v>
      </c>
      <c r="L58" s="133">
        <v>920.48434934065949</v>
      </c>
      <c r="M58" s="133">
        <v>964.21644000000015</v>
      </c>
      <c r="N58" s="133">
        <v>257.99644000000023</v>
      </c>
      <c r="O58" s="134">
        <v>39708.296867893296</v>
      </c>
      <c r="P58" s="130"/>
      <c r="Q58" s="107">
        <v>0.97600795983717858</v>
      </c>
      <c r="R58" s="110">
        <v>0.95246393671763152</v>
      </c>
      <c r="T58" s="118">
        <v>231.72672705786812</v>
      </c>
      <c r="U58" s="104">
        <v>55.4</v>
      </c>
      <c r="V58" s="104">
        <v>0</v>
      </c>
      <c r="W58" s="104">
        <v>5153.2999999999993</v>
      </c>
      <c r="X58" s="104">
        <v>1254</v>
      </c>
      <c r="Y58" s="104">
        <v>1171</v>
      </c>
      <c r="Z58" s="104">
        <v>0</v>
      </c>
      <c r="AA58" s="104">
        <v>155</v>
      </c>
      <c r="AB58" s="104">
        <v>843</v>
      </c>
      <c r="AC58" s="104">
        <v>221</v>
      </c>
      <c r="AD58" s="104">
        <v>40</v>
      </c>
      <c r="AE58" s="104">
        <v>135</v>
      </c>
      <c r="AF58" s="119">
        <v>9259.4267270578675</v>
      </c>
      <c r="AG58" s="2"/>
      <c r="AI58" s="154">
        <v>866.17603393901129</v>
      </c>
      <c r="AJ58" s="147">
        <v>0</v>
      </c>
      <c r="AK58" s="147">
        <v>2.1807890377307695</v>
      </c>
      <c r="AL58" s="147">
        <v>371.13017158517869</v>
      </c>
      <c r="AM58" s="147">
        <v>562.23409869490911</v>
      </c>
      <c r="AN58" s="147">
        <v>308.04774936000024</v>
      </c>
      <c r="AO58" s="155">
        <v>2109.7688426168302</v>
      </c>
      <c r="AP58" s="10"/>
      <c r="AQ58" s="165">
        <v>48.599143221885846</v>
      </c>
      <c r="AR58" s="38"/>
      <c r="AT58" s="112">
        <v>28.855</v>
      </c>
      <c r="AU58" s="113">
        <v>45.724999999999994</v>
      </c>
      <c r="AV58" s="113">
        <v>60.57</v>
      </c>
      <c r="AW58" s="113">
        <v>75.97</v>
      </c>
      <c r="AX58" s="113">
        <v>103.85499999999999</v>
      </c>
      <c r="AY58" s="131">
        <v>62.560219780219782</v>
      </c>
    </row>
    <row r="59" spans="1:51">
      <c r="C59">
        <v>2028</v>
      </c>
      <c r="D59" s="132">
        <v>495.48531503365297</v>
      </c>
      <c r="E59" s="133">
        <v>173.66987054945056</v>
      </c>
      <c r="F59" s="133">
        <v>0</v>
      </c>
      <c r="G59" s="133">
        <v>23705.953618241758</v>
      </c>
      <c r="H59" s="133">
        <v>4396.026938021977</v>
      </c>
      <c r="I59" s="133">
        <v>9354.1054870329681</v>
      </c>
      <c r="J59" s="133">
        <v>0</v>
      </c>
      <c r="K59" s="133">
        <v>2.9201361538461548</v>
      </c>
      <c r="L59" s="133">
        <v>1312.3982715384609</v>
      </c>
      <c r="M59" s="133">
        <v>967.03573999999946</v>
      </c>
      <c r="N59" s="133">
        <v>258.81430999999975</v>
      </c>
      <c r="O59" s="134">
        <v>40666.409686572115</v>
      </c>
      <c r="P59" s="130"/>
      <c r="Q59" s="107">
        <v>0.96665061500616623</v>
      </c>
      <c r="R59" s="110">
        <v>0.94387618269517581</v>
      </c>
      <c r="T59" s="118">
        <v>282.81125287308959</v>
      </c>
      <c r="U59" s="104">
        <v>133.4</v>
      </c>
      <c r="V59" s="104">
        <v>0</v>
      </c>
      <c r="W59" s="104">
        <v>5153.2999999999993</v>
      </c>
      <c r="X59" s="104">
        <v>1254</v>
      </c>
      <c r="Y59" s="104">
        <v>1171</v>
      </c>
      <c r="Z59" s="104">
        <v>0</v>
      </c>
      <c r="AA59" s="104">
        <v>155</v>
      </c>
      <c r="AB59" s="104">
        <v>843</v>
      </c>
      <c r="AC59" s="104">
        <v>221</v>
      </c>
      <c r="AD59" s="104">
        <v>40</v>
      </c>
      <c r="AE59" s="104">
        <v>135</v>
      </c>
      <c r="AF59" s="119">
        <v>9388.5112528730897</v>
      </c>
      <c r="AG59" s="2"/>
      <c r="AI59" s="154">
        <v>869.87076199835201</v>
      </c>
      <c r="AJ59" s="147">
        <v>0</v>
      </c>
      <c r="AK59" s="147">
        <v>2.2147772658846163</v>
      </c>
      <c r="AL59" s="147">
        <v>531.64937311794426</v>
      </c>
      <c r="AM59" s="147">
        <v>563.87772457472681</v>
      </c>
      <c r="AN59" s="147">
        <v>309.02428613999967</v>
      </c>
      <c r="AO59" s="155">
        <v>2276.6369230969076</v>
      </c>
      <c r="AP59" s="10"/>
      <c r="AQ59" s="165">
        <v>51.544624508491509</v>
      </c>
      <c r="AR59" s="38"/>
      <c r="AT59" s="112">
        <v>41.22</v>
      </c>
      <c r="AU59" s="113">
        <v>64.290000000000006</v>
      </c>
      <c r="AV59" s="113">
        <v>77.31</v>
      </c>
      <c r="AW59" s="113">
        <v>95.94</v>
      </c>
      <c r="AX59" s="113">
        <v>128.69499999999999</v>
      </c>
      <c r="AY59" s="131">
        <v>80.626263736263709</v>
      </c>
    </row>
    <row r="60" spans="1:51">
      <c r="C60">
        <v>2029</v>
      </c>
      <c r="D60" s="132">
        <v>587.30583293534607</v>
      </c>
      <c r="E60" s="133">
        <v>272.52535043956044</v>
      </c>
      <c r="F60" s="133">
        <v>43.56874736263736</v>
      </c>
      <c r="G60" s="133">
        <v>23844.645203516488</v>
      </c>
      <c r="H60" s="133">
        <v>4653.4461654945053</v>
      </c>
      <c r="I60" s="133">
        <v>9331.6959412087926</v>
      </c>
      <c r="J60" s="133">
        <v>0</v>
      </c>
      <c r="K60" s="133">
        <v>3.6067442857142851</v>
      </c>
      <c r="L60" s="133">
        <v>1520.3049474725271</v>
      </c>
      <c r="M60" s="133">
        <v>964.06213999999909</v>
      </c>
      <c r="N60" s="133">
        <v>257.93310000000019</v>
      </c>
      <c r="O60" s="134">
        <v>41479.094172715573</v>
      </c>
      <c r="P60" s="130"/>
      <c r="Q60" s="107">
        <v>0.96214551638941348</v>
      </c>
      <c r="R60" s="110">
        <v>0.94001860741224186</v>
      </c>
      <c r="T60" s="118">
        <v>335.22022427816557</v>
      </c>
      <c r="U60" s="104">
        <v>168.4</v>
      </c>
      <c r="V60" s="104">
        <v>200</v>
      </c>
      <c r="W60" s="104">
        <v>5153.2999999999993</v>
      </c>
      <c r="X60" s="104">
        <v>1354</v>
      </c>
      <c r="Y60" s="104">
        <v>1171</v>
      </c>
      <c r="Z60" s="104">
        <v>0</v>
      </c>
      <c r="AA60" s="104">
        <v>155</v>
      </c>
      <c r="AB60" s="104">
        <v>843</v>
      </c>
      <c r="AC60" s="104">
        <v>221</v>
      </c>
      <c r="AD60" s="104">
        <v>40</v>
      </c>
      <c r="AE60" s="104">
        <v>135</v>
      </c>
      <c r="AF60" s="119">
        <v>9775.9202242781648</v>
      </c>
      <c r="AG60" s="2"/>
      <c r="AI60" s="154">
        <v>868.52239312582435</v>
      </c>
      <c r="AJ60" s="147">
        <v>0</v>
      </c>
      <c r="AK60" s="147">
        <v>2.7355352034999996</v>
      </c>
      <c r="AL60" s="147">
        <v>618.22598038088597</v>
      </c>
      <c r="AM60" s="147">
        <v>562.10483701563578</v>
      </c>
      <c r="AN60" s="147">
        <v>307.97212140000028</v>
      </c>
      <c r="AO60" s="155">
        <v>2359.5608671258465</v>
      </c>
      <c r="AP60" s="10"/>
      <c r="AQ60" s="165">
        <v>52.54613322677374</v>
      </c>
      <c r="AR60" s="38"/>
      <c r="AT60" s="112">
        <v>51.01</v>
      </c>
      <c r="AU60" s="113">
        <v>76.414999999999992</v>
      </c>
      <c r="AV60" s="113">
        <v>88.85</v>
      </c>
      <c r="AW60" s="113">
        <v>109.07499999999999</v>
      </c>
      <c r="AX60" s="113">
        <v>149.03</v>
      </c>
      <c r="AY60" s="131">
        <v>92.871648351648332</v>
      </c>
    </row>
    <row r="61" spans="1:51">
      <c r="C61">
        <v>2030</v>
      </c>
      <c r="D61" s="132">
        <v>683.06228426687301</v>
      </c>
      <c r="E61" s="133">
        <v>322.55236890109899</v>
      </c>
      <c r="F61" s="133">
        <v>478.93334373626368</v>
      </c>
      <c r="G61" s="133">
        <v>23662.558001758236</v>
      </c>
      <c r="H61" s="133">
        <v>5385.3430356043955</v>
      </c>
      <c r="I61" s="133">
        <v>9303.5495819780226</v>
      </c>
      <c r="J61" s="133">
        <v>0</v>
      </c>
      <c r="K61" s="133">
        <v>4.0113340659340659</v>
      </c>
      <c r="L61" s="133">
        <v>1421.6536963736271</v>
      </c>
      <c r="M61" s="133">
        <v>963.57680999999934</v>
      </c>
      <c r="N61" s="133">
        <v>257.86599999999999</v>
      </c>
      <c r="O61" s="134">
        <v>42483.106456684458</v>
      </c>
      <c r="P61" s="130"/>
      <c r="Q61" s="107">
        <v>0.96544819320308417</v>
      </c>
      <c r="R61" s="110">
        <v>0.94376018987981436</v>
      </c>
      <c r="T61" s="118">
        <v>389.87573302903706</v>
      </c>
      <c r="U61" s="104">
        <v>204.4</v>
      </c>
      <c r="V61" s="104">
        <v>400</v>
      </c>
      <c r="W61" s="104">
        <v>5153.2999999999993</v>
      </c>
      <c r="X61" s="104">
        <v>1654</v>
      </c>
      <c r="Y61" s="104">
        <v>1171</v>
      </c>
      <c r="Z61" s="104">
        <v>0</v>
      </c>
      <c r="AA61" s="104">
        <v>155</v>
      </c>
      <c r="AB61" s="104">
        <v>843</v>
      </c>
      <c r="AC61" s="104">
        <v>221</v>
      </c>
      <c r="AD61" s="104">
        <v>40</v>
      </c>
      <c r="AE61" s="104">
        <v>135</v>
      </c>
      <c r="AF61" s="119">
        <v>10366.575733029036</v>
      </c>
      <c r="AG61" s="2"/>
      <c r="AI61" s="154">
        <v>865.29793924714261</v>
      </c>
      <c r="AJ61" s="147">
        <v>0</v>
      </c>
      <c r="AK61" s="147">
        <v>3.0423963223076926</v>
      </c>
      <c r="AL61" s="147">
        <v>578.64306011587405</v>
      </c>
      <c r="AM61" s="147">
        <v>561.78011332781762</v>
      </c>
      <c r="AN61" s="147">
        <v>307.89200400000004</v>
      </c>
      <c r="AO61" s="155">
        <v>2316.6555130131419</v>
      </c>
      <c r="AP61" s="10"/>
      <c r="AQ61" s="165">
        <v>50.3646322915165</v>
      </c>
      <c r="AR61" s="38"/>
      <c r="AT61" s="112">
        <v>47.704999999999998</v>
      </c>
      <c r="AU61" s="113">
        <v>74.509999999999991</v>
      </c>
      <c r="AV61" s="113">
        <v>89.24</v>
      </c>
      <c r="AW61" s="113">
        <v>111.14500000000001</v>
      </c>
      <c r="AX61" s="113">
        <v>156.81</v>
      </c>
      <c r="AY61" s="131">
        <v>94.313296703296729</v>
      </c>
    </row>
    <row r="62" spans="1:51">
      <c r="C62">
        <v>2031</v>
      </c>
      <c r="D62" s="132">
        <v>786.93303169621004</v>
      </c>
      <c r="E62" s="133">
        <v>468.98227549450547</v>
      </c>
      <c r="F62" s="133">
        <v>969.56933681318685</v>
      </c>
      <c r="G62" s="133">
        <v>23540.971888791209</v>
      </c>
      <c r="H62" s="133">
        <v>6010.2345663736269</v>
      </c>
      <c r="I62" s="133">
        <v>9259.3976037362609</v>
      </c>
      <c r="J62" s="133">
        <v>0</v>
      </c>
      <c r="K62" s="133">
        <v>4.3499084615384618</v>
      </c>
      <c r="L62" s="133">
        <v>1327.2006206593405</v>
      </c>
      <c r="M62" s="133">
        <v>963.81987000000129</v>
      </c>
      <c r="N62" s="133">
        <v>257.91355999999979</v>
      </c>
      <c r="O62" s="134">
        <v>43589.372662025882</v>
      </c>
      <c r="P62" s="130"/>
      <c r="Q62" s="107">
        <v>0.96857151936579089</v>
      </c>
      <c r="R62" s="110">
        <v>0.9473410545061467</v>
      </c>
      <c r="T62" s="118">
        <v>449.16268932432075</v>
      </c>
      <c r="U62" s="104">
        <v>360.4</v>
      </c>
      <c r="V62" s="104">
        <v>700</v>
      </c>
      <c r="W62" s="104">
        <v>5153.2999999999993</v>
      </c>
      <c r="X62" s="104">
        <v>1754</v>
      </c>
      <c r="Y62" s="104">
        <v>1171</v>
      </c>
      <c r="Z62" s="104">
        <v>0</v>
      </c>
      <c r="AA62" s="104">
        <v>155</v>
      </c>
      <c r="AB62" s="104">
        <v>843</v>
      </c>
      <c r="AC62" s="104">
        <v>221</v>
      </c>
      <c r="AD62" s="104">
        <v>40</v>
      </c>
      <c r="AE62" s="104">
        <v>135</v>
      </c>
      <c r="AF62" s="119">
        <v>10981.86268932432</v>
      </c>
      <c r="AG62" s="2"/>
      <c r="AI62" s="154">
        <v>856.81515890241758</v>
      </c>
      <c r="AJ62" s="147">
        <v>0</v>
      </c>
      <c r="AK62" s="147">
        <v>3.2991880726538465</v>
      </c>
      <c r="AL62" s="147">
        <v>540.94240913338592</v>
      </c>
      <c r="AM62" s="147">
        <v>561.97379387309172</v>
      </c>
      <c r="AN62" s="147">
        <v>307.94879063999974</v>
      </c>
      <c r="AO62" s="155">
        <v>2270.9793406215485</v>
      </c>
      <c r="AP62" s="10"/>
      <c r="AQ62" s="165">
        <v>48.124825796222154</v>
      </c>
      <c r="AR62" s="38"/>
      <c r="AT62" s="112">
        <v>46.274999999999999</v>
      </c>
      <c r="AU62" s="113">
        <v>71.06</v>
      </c>
      <c r="AV62" s="113">
        <v>87.87</v>
      </c>
      <c r="AW62" s="113">
        <v>106.845</v>
      </c>
      <c r="AX62" s="113">
        <v>153.905</v>
      </c>
      <c r="AY62" s="131">
        <v>92.78505494505491</v>
      </c>
    </row>
    <row r="63" spans="1:51">
      <c r="C63">
        <v>2032</v>
      </c>
      <c r="D63" s="132">
        <v>893.94746145643705</v>
      </c>
      <c r="E63" s="133">
        <v>586.4298157142855</v>
      </c>
      <c r="F63" s="133">
        <v>1250.0085243956044</v>
      </c>
      <c r="G63" s="133">
        <v>23716.705138681315</v>
      </c>
      <c r="H63" s="133">
        <v>6410.3092793406604</v>
      </c>
      <c r="I63" s="133">
        <v>9288.7509240659365</v>
      </c>
      <c r="J63" s="133">
        <v>0</v>
      </c>
      <c r="K63" s="133">
        <v>5.5209473626373615</v>
      </c>
      <c r="L63" s="133">
        <v>1374.1835260439559</v>
      </c>
      <c r="M63" s="133">
        <v>966.94015000000036</v>
      </c>
      <c r="N63" s="133">
        <v>258.72637000000003</v>
      </c>
      <c r="O63" s="134">
        <v>44751.522137060827</v>
      </c>
      <c r="P63" s="130"/>
      <c r="Q63" s="107">
        <v>0.96830149680352773</v>
      </c>
      <c r="R63" s="110">
        <v>0.94756279761346418</v>
      </c>
      <c r="T63" s="118">
        <v>510.24398484956458</v>
      </c>
      <c r="U63" s="104">
        <v>360.4</v>
      </c>
      <c r="V63" s="104">
        <v>700</v>
      </c>
      <c r="W63" s="104">
        <v>5153.2999999999993</v>
      </c>
      <c r="X63" s="104">
        <v>1814</v>
      </c>
      <c r="Y63" s="104">
        <v>1171</v>
      </c>
      <c r="Z63" s="104">
        <v>0</v>
      </c>
      <c r="AA63" s="104">
        <v>155</v>
      </c>
      <c r="AB63" s="104">
        <v>843</v>
      </c>
      <c r="AC63" s="104">
        <v>221</v>
      </c>
      <c r="AD63" s="104">
        <v>40</v>
      </c>
      <c r="AE63" s="104">
        <v>135</v>
      </c>
      <c r="AF63" s="119">
        <v>11102.943984849564</v>
      </c>
      <c r="AG63" s="2"/>
      <c r="AI63" s="154">
        <v>859.41193168714301</v>
      </c>
      <c r="AJ63" s="147">
        <v>0</v>
      </c>
      <c r="AK63" s="147">
        <v>4.1873625271923078</v>
      </c>
      <c r="AL63" s="147">
        <v>561.20364024316132</v>
      </c>
      <c r="AM63" s="147">
        <v>563.85054583545468</v>
      </c>
      <c r="AN63" s="147">
        <v>308.91928578000011</v>
      </c>
      <c r="AO63" s="155">
        <v>2297.5727660729517</v>
      </c>
      <c r="AP63" s="10"/>
      <c r="AQ63" s="165">
        <v>47.455729289529692</v>
      </c>
      <c r="AR63" s="38"/>
      <c r="AT63" s="112">
        <v>50.55</v>
      </c>
      <c r="AU63" s="113">
        <v>73.914999999999992</v>
      </c>
      <c r="AV63" s="113">
        <v>93.69</v>
      </c>
      <c r="AW63" s="113">
        <v>110.38500000000001</v>
      </c>
      <c r="AX63" s="113">
        <v>157.49</v>
      </c>
      <c r="AY63" s="131">
        <v>96.37516483516481</v>
      </c>
    </row>
    <row r="64" spans="1:51">
      <c r="C64">
        <v>2033</v>
      </c>
      <c r="D64" s="132">
        <v>995.00379707839591</v>
      </c>
      <c r="E64" s="133">
        <v>581.59623417582418</v>
      </c>
      <c r="F64" s="133">
        <v>1239.6048585714284</v>
      </c>
      <c r="G64" s="133">
        <v>23647.138259120882</v>
      </c>
      <c r="H64" s="133">
        <v>6911.6737104395579</v>
      </c>
      <c r="I64" s="133">
        <v>9831.9915928571427</v>
      </c>
      <c r="J64" s="133">
        <v>0</v>
      </c>
      <c r="K64" s="133">
        <v>4.7085718681318669</v>
      </c>
      <c r="L64" s="133">
        <v>1379.6714516483512</v>
      </c>
      <c r="M64" s="133">
        <v>964.29181000000028</v>
      </c>
      <c r="N64" s="133">
        <v>258.041</v>
      </c>
      <c r="O64" s="134">
        <v>45813.721285759711</v>
      </c>
      <c r="P64" s="130"/>
      <c r="Q64" s="107">
        <v>0.96895409470667093</v>
      </c>
      <c r="R64" s="110">
        <v>0.94873431435820688</v>
      </c>
      <c r="T64" s="116">
        <v>567.92454171141321</v>
      </c>
      <c r="U64" s="108">
        <v>360.4</v>
      </c>
      <c r="V64" s="108">
        <v>700</v>
      </c>
      <c r="W64" s="108">
        <v>5153.2999999999993</v>
      </c>
      <c r="X64" s="108">
        <v>1944</v>
      </c>
      <c r="Y64" s="108">
        <v>1251</v>
      </c>
      <c r="Z64" s="108">
        <v>0</v>
      </c>
      <c r="AA64" s="108">
        <v>155</v>
      </c>
      <c r="AB64" s="108">
        <v>843</v>
      </c>
      <c r="AC64" s="108">
        <v>221</v>
      </c>
      <c r="AD64" s="104">
        <v>40</v>
      </c>
      <c r="AE64" s="104">
        <v>285</v>
      </c>
      <c r="AF64" s="119">
        <v>11520.624541711411</v>
      </c>
      <c r="AG64" s="2"/>
      <c r="AI64" s="154">
        <v>886.53897897098932</v>
      </c>
      <c r="AJ64" s="147">
        <v>0</v>
      </c>
      <c r="AK64" s="147">
        <v>3.5712163333846143</v>
      </c>
      <c r="AL64" s="147">
        <v>562.63327660747916</v>
      </c>
      <c r="AM64" s="147">
        <v>562.26331518109123</v>
      </c>
      <c r="AN64" s="147">
        <v>308.100954</v>
      </c>
      <c r="AO64" s="155">
        <v>2323.1077410929447</v>
      </c>
      <c r="AP64" s="10"/>
      <c r="AQ64" s="165">
        <v>46.308501006692978</v>
      </c>
      <c r="AR64" s="38"/>
      <c r="AT64" s="159">
        <v>50.95</v>
      </c>
      <c r="AU64" s="160">
        <v>75.949999999999989</v>
      </c>
      <c r="AV64" s="160">
        <v>96.11</v>
      </c>
      <c r="AW64" s="160">
        <v>114.67</v>
      </c>
      <c r="AX64" s="160">
        <v>163.98500000000001</v>
      </c>
      <c r="AY64" s="131">
        <v>98.796923076923107</v>
      </c>
    </row>
    <row r="65" spans="3:61">
      <c r="C65">
        <v>2034</v>
      </c>
      <c r="D65" s="132">
        <v>1102.2438260526301</v>
      </c>
      <c r="E65" s="133">
        <v>579.25627362637363</v>
      </c>
      <c r="F65" s="133">
        <v>1880.89279043956</v>
      </c>
      <c r="G65" s="133">
        <v>23501.371853626377</v>
      </c>
      <c r="H65" s="133">
        <v>7394.6482208791222</v>
      </c>
      <c r="I65" s="133">
        <v>9839.7221851648355</v>
      </c>
      <c r="J65" s="133">
        <v>0</v>
      </c>
      <c r="K65" s="133">
        <v>5.3143904395604382</v>
      </c>
      <c r="L65" s="133">
        <v>1403.1594897802197</v>
      </c>
      <c r="M65" s="133">
        <v>964.20570000000021</v>
      </c>
      <c r="N65" s="133">
        <v>258.04007000000018</v>
      </c>
      <c r="O65" s="134">
        <v>46928.854800008681</v>
      </c>
      <c r="P65" s="130"/>
      <c r="Q65" s="107">
        <v>0.96918445909441564</v>
      </c>
      <c r="R65" s="110">
        <v>0.94944092306681771</v>
      </c>
      <c r="T65" s="116">
        <v>629.13460391131844</v>
      </c>
      <c r="U65" s="108">
        <v>360.4</v>
      </c>
      <c r="V65" s="108">
        <v>1350</v>
      </c>
      <c r="W65" s="108">
        <v>5153.2999999999993</v>
      </c>
      <c r="X65" s="108">
        <v>2104.5</v>
      </c>
      <c r="Y65" s="108">
        <v>1251</v>
      </c>
      <c r="Z65" s="108">
        <v>0</v>
      </c>
      <c r="AA65" s="108">
        <v>155</v>
      </c>
      <c r="AB65" s="108">
        <v>843</v>
      </c>
      <c r="AC65" s="108">
        <v>221</v>
      </c>
      <c r="AD65" s="104">
        <v>40</v>
      </c>
      <c r="AE65" s="104">
        <v>285</v>
      </c>
      <c r="AF65" s="119">
        <v>12392.334603911317</v>
      </c>
      <c r="AG65" s="2"/>
      <c r="AI65" s="154">
        <v>885.19509687857169</v>
      </c>
      <c r="AJ65" s="147">
        <v>0</v>
      </c>
      <c r="AK65" s="147">
        <v>4.0306994288846152</v>
      </c>
      <c r="AL65" s="147">
        <v>573.64756084219084</v>
      </c>
      <c r="AM65" s="147">
        <v>562.20484985018186</v>
      </c>
      <c r="AN65" s="147">
        <v>308.09984358000025</v>
      </c>
      <c r="AO65" s="155">
        <v>2333.1780505798292</v>
      </c>
      <c r="AP65" s="10"/>
      <c r="AQ65" s="165">
        <v>45.412020184434255</v>
      </c>
      <c r="AR65" s="38"/>
      <c r="AT65" s="159">
        <v>52.745000000000005</v>
      </c>
      <c r="AU65" s="160">
        <v>76.194999999999993</v>
      </c>
      <c r="AV65" s="160">
        <v>95.58</v>
      </c>
      <c r="AW65" s="160">
        <v>115.46000000000001</v>
      </c>
      <c r="AX65" s="160">
        <v>168.155</v>
      </c>
      <c r="AY65" s="131">
        <v>100.32362637362638</v>
      </c>
    </row>
    <row r="66" spans="3:61" ht="15.75" thickBot="1">
      <c r="C66">
        <v>2035</v>
      </c>
      <c r="D66" s="135">
        <v>1213.8565721466</v>
      </c>
      <c r="E66" s="136">
        <v>623.43750131868137</v>
      </c>
      <c r="F66" s="136">
        <v>2663.4181403296702</v>
      </c>
      <c r="G66" s="136">
        <v>23468.17919956044</v>
      </c>
      <c r="H66" s="136">
        <v>7489.0205883516483</v>
      </c>
      <c r="I66" s="136">
        <v>9813.442209450548</v>
      </c>
      <c r="J66" s="136">
        <v>0</v>
      </c>
      <c r="K66" s="136">
        <v>6.6303782417582395</v>
      </c>
      <c r="L66" s="136">
        <v>1519.2769478021976</v>
      </c>
      <c r="M66" s="136">
        <v>964.04242999999917</v>
      </c>
      <c r="N66" s="136">
        <v>257.91253000000012</v>
      </c>
      <c r="O66" s="137">
        <v>48019.216497201545</v>
      </c>
      <c r="P66" s="130"/>
      <c r="Q66" s="115">
        <v>0.9673932346483366</v>
      </c>
      <c r="R66" s="106">
        <v>0.94814680584825739</v>
      </c>
      <c r="T66" s="103">
        <v>692.84050921609582</v>
      </c>
      <c r="U66" s="102">
        <v>410.4</v>
      </c>
      <c r="V66" s="102">
        <v>1600</v>
      </c>
      <c r="W66" s="102">
        <v>5153.2999999999993</v>
      </c>
      <c r="X66" s="102">
        <v>2104.5</v>
      </c>
      <c r="Y66" s="102">
        <v>1251</v>
      </c>
      <c r="Z66" s="102">
        <v>0</v>
      </c>
      <c r="AA66" s="102">
        <v>155</v>
      </c>
      <c r="AB66" s="102">
        <v>843</v>
      </c>
      <c r="AC66" s="102">
        <v>221</v>
      </c>
      <c r="AD66" s="111">
        <v>40</v>
      </c>
      <c r="AE66" s="111">
        <v>285</v>
      </c>
      <c r="AF66" s="101">
        <v>12756.040509216095</v>
      </c>
      <c r="AG66" s="2"/>
      <c r="AI66" s="156">
        <v>883.13837157197815</v>
      </c>
      <c r="AJ66" s="157">
        <v>0</v>
      </c>
      <c r="AK66" s="157">
        <v>5.0288103774615367</v>
      </c>
      <c r="AL66" s="157">
        <v>623.60734179606231</v>
      </c>
      <c r="AM66" s="157">
        <v>562.09184355363584</v>
      </c>
      <c r="AN66" s="157">
        <v>307.94756082000015</v>
      </c>
      <c r="AO66" s="158">
        <v>2381.8139281191379</v>
      </c>
      <c r="AP66" s="10"/>
      <c r="AQ66" s="166">
        <v>45.419190796655926</v>
      </c>
      <c r="AR66" s="38"/>
      <c r="AT66" s="161">
        <v>58.725000000000001</v>
      </c>
      <c r="AU66" s="162">
        <v>80.349999999999994</v>
      </c>
      <c r="AV66" s="162">
        <v>103.13</v>
      </c>
      <c r="AW66" s="162">
        <v>122.92</v>
      </c>
      <c r="AX66" s="162">
        <v>177.935</v>
      </c>
      <c r="AY66" s="163">
        <v>105.62021978021981</v>
      </c>
      <c r="BI66" s="398"/>
    </row>
    <row r="67" spans="3:61">
      <c r="D67" s="130"/>
      <c r="E67" s="130"/>
      <c r="F67" s="130"/>
      <c r="G67" s="130"/>
      <c r="H67" s="130"/>
      <c r="I67" s="130"/>
      <c r="J67" s="130"/>
      <c r="K67" s="130"/>
      <c r="L67" s="130"/>
      <c r="M67" s="130"/>
      <c r="N67" s="130"/>
      <c r="O67" s="130"/>
      <c r="P67" s="130"/>
      <c r="Q67" s="39"/>
      <c r="R67" s="39"/>
      <c r="T67" s="3"/>
      <c r="U67" s="3"/>
      <c r="V67" s="3"/>
      <c r="W67" s="3"/>
      <c r="X67" s="3"/>
      <c r="Y67" s="3"/>
      <c r="Z67" s="3"/>
      <c r="AA67" s="3"/>
      <c r="AB67" s="3"/>
      <c r="AC67" s="3"/>
      <c r="AD67" s="2"/>
      <c r="AE67" s="2"/>
      <c r="AF67" s="2"/>
      <c r="AG67" s="2"/>
      <c r="AI67" s="5"/>
      <c r="AJ67" s="5"/>
      <c r="AK67" s="5"/>
      <c r="AL67" s="5"/>
      <c r="AM67" s="5"/>
      <c r="AN67" s="5"/>
      <c r="AO67" s="5"/>
      <c r="AP67" s="10"/>
      <c r="AQ67" s="38"/>
      <c r="AR67" s="38"/>
      <c r="AT67" s="174"/>
      <c r="AU67" s="174"/>
      <c r="AV67" s="174"/>
      <c r="AW67" s="174"/>
      <c r="AX67" s="174"/>
      <c r="AY67" s="175"/>
    </row>
    <row r="68" spans="3:61">
      <c r="D68" s="130"/>
      <c r="E68" s="130"/>
      <c r="F68" s="130"/>
      <c r="G68" s="130"/>
      <c r="H68" s="130"/>
      <c r="I68" s="130"/>
      <c r="J68" s="130"/>
      <c r="K68" s="130"/>
      <c r="L68" s="130"/>
      <c r="M68" s="130"/>
      <c r="N68" s="130"/>
      <c r="O68" s="130"/>
      <c r="P68" s="130"/>
      <c r="Q68" s="39"/>
      <c r="R68" s="39"/>
      <c r="T68" s="114"/>
      <c r="U68" s="114"/>
      <c r="V68" s="114"/>
      <c r="W68" s="114"/>
      <c r="X68" s="114"/>
      <c r="Y68" s="114"/>
      <c r="Z68" s="114"/>
      <c r="AA68" s="114"/>
      <c r="AB68" s="114"/>
      <c r="AC68" s="114"/>
      <c r="AD68" s="176"/>
      <c r="AE68" s="176"/>
      <c r="AF68" s="176"/>
      <c r="AG68" s="176"/>
      <c r="AI68" s="150"/>
      <c r="AJ68" s="150"/>
      <c r="AK68" s="150"/>
      <c r="AL68" s="150"/>
      <c r="AM68" s="150"/>
      <c r="AN68" s="150"/>
      <c r="AO68" s="150"/>
      <c r="AP68" s="63"/>
      <c r="AQ68" s="38"/>
      <c r="AR68" s="38"/>
      <c r="AS68" s="9"/>
      <c r="AY68" s="9"/>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6B45-4F04-44AB-B2FD-BD8FC99ED153}">
  <sheetPr codeName="Sheet3">
    <tabColor theme="8" tint="0.79998168889431442"/>
  </sheetPr>
  <dimension ref="A1:AG93"/>
  <sheetViews>
    <sheetView zoomScale="85" zoomScaleNormal="85" workbookViewId="0">
      <selection activeCell="E17" sqref="E17"/>
    </sheetView>
  </sheetViews>
  <sheetFormatPr defaultColWidth="8.7109375" defaultRowHeight="15"/>
  <cols>
    <col min="1" max="1" width="11.5703125" customWidth="1"/>
    <col min="2" max="2" width="14.85546875" customWidth="1"/>
    <col min="3" max="11" width="13" customWidth="1"/>
    <col min="12" max="12" width="15.85546875" customWidth="1"/>
    <col min="13" max="13" width="17" bestFit="1" customWidth="1"/>
    <col min="14" max="14" width="16.42578125" customWidth="1"/>
    <col min="15" max="15" width="15.85546875" customWidth="1"/>
    <col min="16" max="16" width="13" customWidth="1"/>
    <col min="17" max="18" width="10.28515625" customWidth="1"/>
    <col min="19" max="21" width="10.140625" customWidth="1"/>
    <col min="25" max="25" width="9.42578125" customWidth="1"/>
  </cols>
  <sheetData>
    <row r="1" spans="1:33">
      <c r="A1" s="6" t="s">
        <v>200</v>
      </c>
      <c r="D1" s="6"/>
    </row>
    <row r="2" spans="1:33">
      <c r="A2" t="s">
        <v>2</v>
      </c>
      <c r="D2" s="6"/>
    </row>
    <row r="3" spans="1:33">
      <c r="A3" t="s">
        <v>201</v>
      </c>
    </row>
    <row r="4" spans="1:33">
      <c r="A4" t="s">
        <v>202</v>
      </c>
    </row>
    <row r="5" spans="1:33">
      <c r="A5" t="s">
        <v>175</v>
      </c>
    </row>
    <row r="7" spans="1:33">
      <c r="B7" s="6" t="s">
        <v>203</v>
      </c>
      <c r="G7" s="6" t="s">
        <v>204</v>
      </c>
      <c r="H7" s="6"/>
      <c r="I7" s="6"/>
      <c r="J7" s="6"/>
      <c r="L7" s="6" t="s">
        <v>205</v>
      </c>
      <c r="Y7" s="6"/>
    </row>
    <row r="8" spans="1:33" ht="51.95" customHeight="1">
      <c r="A8" s="189" t="s">
        <v>49</v>
      </c>
      <c r="B8" s="189" t="s">
        <v>21</v>
      </c>
      <c r="C8" s="189" t="s">
        <v>22</v>
      </c>
      <c r="D8" s="189" t="s">
        <v>206</v>
      </c>
      <c r="E8" s="189" t="s">
        <v>24</v>
      </c>
      <c r="F8" s="188"/>
      <c r="G8" s="189" t="s">
        <v>21</v>
      </c>
      <c r="H8" s="189" t="s">
        <v>22</v>
      </c>
      <c r="I8" s="189" t="s">
        <v>206</v>
      </c>
      <c r="J8" s="189" t="s">
        <v>24</v>
      </c>
      <c r="K8" s="188"/>
      <c r="L8" s="194" t="s">
        <v>207</v>
      </c>
      <c r="M8" s="189" t="s">
        <v>208</v>
      </c>
      <c r="N8" s="189" t="s">
        <v>209</v>
      </c>
      <c r="O8" s="189" t="s">
        <v>210</v>
      </c>
      <c r="S8" s="4"/>
    </row>
    <row r="9" spans="1:33" ht="15" customHeight="1">
      <c r="A9" s="45">
        <v>2022</v>
      </c>
      <c r="B9" s="190">
        <v>30</v>
      </c>
      <c r="C9" s="190">
        <v>70</v>
      </c>
      <c r="D9" s="190">
        <v>70</v>
      </c>
      <c r="E9" s="191">
        <v>120</v>
      </c>
      <c r="F9" s="16"/>
      <c r="G9" s="193">
        <v>140.39791208791212</v>
      </c>
      <c r="H9" s="193">
        <v>159.29604395604392</v>
      </c>
      <c r="I9" s="193">
        <v>159.98879120879121</v>
      </c>
      <c r="J9" s="193">
        <v>183.37054945054939</v>
      </c>
      <c r="K9" s="9"/>
      <c r="L9" s="195" cm="1">
        <f t="array" ref="L9:M9">LINEST(G9:J9,B9:E9)</f>
        <v>0.47729515270005973</v>
      </c>
      <c r="M9" s="207">
        <v>126.15942560506983</v>
      </c>
      <c r="N9" s="70"/>
      <c r="O9" s="196"/>
      <c r="P9" s="185"/>
      <c r="Q9" s="185"/>
      <c r="R9" s="185"/>
      <c r="S9" s="30"/>
      <c r="T9" s="30"/>
      <c r="U9" s="4"/>
      <c r="V9" s="4"/>
      <c r="W9" s="4"/>
      <c r="AC9" s="4"/>
      <c r="AD9" s="4"/>
      <c r="AE9" s="4"/>
    </row>
    <row r="10" spans="1:33">
      <c r="A10" s="45">
        <v>2023</v>
      </c>
      <c r="B10" s="190">
        <v>31.5</v>
      </c>
      <c r="C10" s="190">
        <v>70</v>
      </c>
      <c r="D10" s="190">
        <v>77</v>
      </c>
      <c r="E10" s="191">
        <v>127</v>
      </c>
      <c r="F10" s="16"/>
      <c r="G10" s="193">
        <v>95.924065934065936</v>
      </c>
      <c r="H10" s="193">
        <v>110.42934065934061</v>
      </c>
      <c r="I10" s="193">
        <v>113.31956043956042</v>
      </c>
      <c r="J10" s="193">
        <v>131.89395604395602</v>
      </c>
      <c r="K10" s="9"/>
      <c r="L10" s="195" cm="1">
        <f t="array" ref="L10:M10">LINEST(G10:J10,B10:E10)</f>
        <v>0.37667701517382762</v>
      </c>
      <c r="M10" s="207">
        <v>84.123023735329667</v>
      </c>
      <c r="N10" s="195">
        <f>AVERAGE(L$10:L$14)</f>
        <v>0.28259730506516667</v>
      </c>
      <c r="O10" s="197">
        <f t="shared" ref="O10:O14" si="0">AVERAGE(L$10:L$22)</f>
        <v>0.16084080016904354</v>
      </c>
      <c r="P10" s="185"/>
      <c r="Q10" s="186"/>
      <c r="R10" s="187"/>
      <c r="S10" s="37"/>
      <c r="T10" s="30"/>
      <c r="U10" s="11"/>
      <c r="V10" s="4"/>
      <c r="W10" s="4"/>
      <c r="AC10" s="4"/>
      <c r="AD10" s="4"/>
      <c r="AE10" s="4"/>
    </row>
    <row r="11" spans="1:33">
      <c r="A11" s="45">
        <v>2024</v>
      </c>
      <c r="B11" s="190">
        <v>33.075000000000003</v>
      </c>
      <c r="C11" s="190">
        <v>70</v>
      </c>
      <c r="D11" s="190">
        <v>84.7</v>
      </c>
      <c r="E11" s="191">
        <v>134.69999999999999</v>
      </c>
      <c r="F11" s="16"/>
      <c r="G11" s="193">
        <v>78.942857142857164</v>
      </c>
      <c r="H11" s="193">
        <v>88.432417582417585</v>
      </c>
      <c r="I11" s="193">
        <v>98.587472527472542</v>
      </c>
      <c r="J11" s="193">
        <v>114.90263736263738</v>
      </c>
      <c r="K11" s="9"/>
      <c r="L11" s="195" cm="1">
        <f t="array" ref="L11:M11">LINEST(G11:J11,B11:E11)</f>
        <v>0.36205088872721963</v>
      </c>
      <c r="M11" s="207">
        <v>66.028256068268632</v>
      </c>
      <c r="N11" s="195">
        <f>AVERAGE(L$10:L$14)</f>
        <v>0.28259730506516667</v>
      </c>
      <c r="O11" s="197">
        <f t="shared" si="0"/>
        <v>0.16084080016904354</v>
      </c>
      <c r="P11" s="185"/>
      <c r="Q11" s="186"/>
      <c r="R11" s="187"/>
      <c r="S11" s="37"/>
      <c r="T11" s="30"/>
      <c r="U11" s="11"/>
      <c r="V11" s="10"/>
      <c r="W11" s="10"/>
      <c r="AC11" s="10"/>
      <c r="AD11" s="10"/>
      <c r="AE11" s="10"/>
    </row>
    <row r="12" spans="1:33">
      <c r="A12" s="45">
        <v>2025</v>
      </c>
      <c r="B12" s="190">
        <v>34.728750000000005</v>
      </c>
      <c r="C12" s="190">
        <v>70</v>
      </c>
      <c r="D12" s="190">
        <v>93.170000000000016</v>
      </c>
      <c r="E12" s="191">
        <v>143.17000000000002</v>
      </c>
      <c r="F12" s="16"/>
      <c r="G12" s="193">
        <v>80.149999999999991</v>
      </c>
      <c r="H12" s="193">
        <v>86.019120879120891</v>
      </c>
      <c r="I12" s="193">
        <v>101.29285714285712</v>
      </c>
      <c r="J12" s="193">
        <v>112.59934065934065</v>
      </c>
      <c r="K12" s="9"/>
      <c r="L12" s="195" cm="1">
        <f t="array" ref="L12:M12">LINEST(G12:J12,B12:E12)</f>
        <v>0.31542431024645556</v>
      </c>
      <c r="M12" s="207">
        <v>68.119985866486957</v>
      </c>
      <c r="N12" s="195">
        <f>AVERAGE(L$10:L$14)</f>
        <v>0.28259730506516667</v>
      </c>
      <c r="O12" s="197">
        <f>AVERAGE(L$10:L$22)</f>
        <v>0.16084080016904354</v>
      </c>
      <c r="P12" s="185"/>
      <c r="Q12" s="186"/>
      <c r="R12" s="187"/>
      <c r="S12" s="37"/>
      <c r="T12" s="30"/>
      <c r="U12" s="11"/>
      <c r="V12" s="10"/>
      <c r="W12" s="10"/>
      <c r="AC12" s="10"/>
      <c r="AD12" s="10"/>
      <c r="AE12" s="10"/>
    </row>
    <row r="13" spans="1:33">
      <c r="A13" s="45">
        <v>2026</v>
      </c>
      <c r="B13" s="190">
        <v>36.465187500000006</v>
      </c>
      <c r="C13" s="190">
        <v>70</v>
      </c>
      <c r="D13" s="190">
        <v>102.48700000000002</v>
      </c>
      <c r="E13" s="191">
        <v>152.48700000000002</v>
      </c>
      <c r="F13" s="16"/>
      <c r="G13" s="193">
        <v>84.013846153846131</v>
      </c>
      <c r="H13" s="193">
        <v>87.137142857142862</v>
      </c>
      <c r="I13" s="193">
        <v>103.34252747252749</v>
      </c>
      <c r="J13" s="193">
        <v>111.03923076923083</v>
      </c>
      <c r="K13" s="9"/>
      <c r="L13" s="195" cm="1">
        <f t="array" ref="L13:M13">LINEST(G13:J13,B13:E13)</f>
        <v>0.25250102754723103</v>
      </c>
      <c r="M13" s="207">
        <v>73.567245253290253</v>
      </c>
      <c r="N13" s="195">
        <f>AVERAGE(L$10:L$14)</f>
        <v>0.28259730506516667</v>
      </c>
      <c r="O13" s="197">
        <f t="shared" si="0"/>
        <v>0.16084080016904354</v>
      </c>
      <c r="P13" s="185"/>
      <c r="Q13" s="186"/>
      <c r="R13" s="187"/>
      <c r="S13" s="37"/>
      <c r="T13" s="30"/>
      <c r="U13" s="11"/>
      <c r="V13" s="10"/>
      <c r="W13" s="10"/>
      <c r="AC13" s="10"/>
      <c r="AD13" s="10"/>
      <c r="AE13" s="10"/>
    </row>
    <row r="14" spans="1:33">
      <c r="A14" s="45">
        <v>2027</v>
      </c>
      <c r="B14" s="190">
        <v>38.288446875000005</v>
      </c>
      <c r="C14" s="190">
        <v>70</v>
      </c>
      <c r="D14" s="190">
        <v>112.73570000000004</v>
      </c>
      <c r="E14" s="191">
        <v>162.73570000000004</v>
      </c>
      <c r="F14" s="16"/>
      <c r="G14" s="193">
        <v>91.310659340659342</v>
      </c>
      <c r="H14" s="193">
        <v>92.113736263736271</v>
      </c>
      <c r="I14" s="193">
        <v>95.052747252747224</v>
      </c>
      <c r="J14" s="193">
        <v>104.59549450549456</v>
      </c>
      <c r="K14" s="9"/>
      <c r="L14" s="195" cm="1">
        <f t="array" ref="L14:M14">LINEST(G14:J14,B14:E14)</f>
        <v>0.10633328363109949</v>
      </c>
      <c r="M14" s="207">
        <v>85.566548179662675</v>
      </c>
      <c r="N14" s="195">
        <f>AVERAGE(L$10:L$14)</f>
        <v>0.28259730506516667</v>
      </c>
      <c r="O14" s="197">
        <f t="shared" si="0"/>
        <v>0.16084080016904354</v>
      </c>
      <c r="P14" s="185"/>
      <c r="Q14" s="186"/>
      <c r="R14" s="187"/>
      <c r="S14" s="37"/>
      <c r="T14" s="30"/>
      <c r="U14" s="11"/>
      <c r="V14" s="10"/>
      <c r="W14" s="10"/>
      <c r="AC14" s="10"/>
      <c r="AD14" s="10"/>
      <c r="AE14" s="10"/>
    </row>
    <row r="15" spans="1:33">
      <c r="A15" s="45">
        <v>2028</v>
      </c>
      <c r="B15" s="190">
        <v>40.20286921875001</v>
      </c>
      <c r="C15" s="190">
        <v>70</v>
      </c>
      <c r="D15" s="190">
        <v>124.00927000000006</v>
      </c>
      <c r="E15" s="191">
        <v>174.00927000000007</v>
      </c>
      <c r="F15" s="16"/>
      <c r="G15" s="193">
        <v>87.063186813186832</v>
      </c>
      <c r="H15" s="193">
        <v>88.885274725274755</v>
      </c>
      <c r="I15" s="193">
        <v>97.264175824175751</v>
      </c>
      <c r="J15" s="193">
        <v>105.09263736263732</v>
      </c>
      <c r="K15" s="9"/>
      <c r="L15" s="195" cm="1">
        <f t="array" ref="L15:M15">LINEST(G15:J15,B15:E15)</f>
        <v>0.1391502930663073</v>
      </c>
      <c r="M15" s="208">
        <v>80.375286499136152</v>
      </c>
      <c r="N15" s="197"/>
      <c r="O15" s="197">
        <f>AVERAGE(L$10:L$22)</f>
        <v>0.16084080016904354</v>
      </c>
      <c r="P15" s="185"/>
      <c r="Q15" s="186"/>
      <c r="R15" s="187"/>
      <c r="S15" s="37"/>
      <c r="T15" s="30"/>
      <c r="U15" s="10"/>
      <c r="V15" s="10"/>
      <c r="W15" s="10"/>
      <c r="AC15" s="10"/>
      <c r="AD15" s="10"/>
      <c r="AE15" s="10"/>
      <c r="AG15" s="9"/>
    </row>
    <row r="16" spans="1:33">
      <c r="A16" s="45">
        <v>2029</v>
      </c>
      <c r="B16" s="190">
        <v>42.213012679687509</v>
      </c>
      <c r="C16" s="190">
        <v>70</v>
      </c>
      <c r="D16" s="190">
        <v>136.41019700000007</v>
      </c>
      <c r="E16" s="191">
        <v>186.41019700000007</v>
      </c>
      <c r="F16" s="16"/>
      <c r="G16" s="193">
        <v>84.941868131868134</v>
      </c>
      <c r="H16" s="193">
        <v>88.496813186813199</v>
      </c>
      <c r="I16" s="193">
        <v>97.580769230769235</v>
      </c>
      <c r="J16" s="193">
        <v>100.68747252747254</v>
      </c>
      <c r="K16" s="9"/>
      <c r="L16" s="195" cm="1">
        <f t="array" ref="L16:M16">LINEST(G16:J16,B16:E16)</f>
        <v>0.1127221022817845</v>
      </c>
      <c r="M16" s="208">
        <v>80.66726072829556</v>
      </c>
      <c r="N16" s="198"/>
      <c r="O16" s="197">
        <f t="shared" ref="O16:O22" si="1">AVERAGE(L$10:L$22)</f>
        <v>0.16084080016904354</v>
      </c>
      <c r="P16" s="185"/>
      <c r="Q16" s="186"/>
      <c r="R16" s="187"/>
      <c r="S16" s="37"/>
      <c r="T16" s="30"/>
      <c r="U16" s="10"/>
      <c r="V16" s="10"/>
      <c r="W16" s="10"/>
      <c r="AC16" s="10"/>
      <c r="AD16" s="10"/>
      <c r="AE16" s="10"/>
      <c r="AG16" s="9"/>
    </row>
    <row r="17" spans="1:33">
      <c r="A17" s="45">
        <v>2030</v>
      </c>
      <c r="B17" s="192">
        <v>44.323663313671886</v>
      </c>
      <c r="C17" s="192">
        <v>70</v>
      </c>
      <c r="D17" s="192">
        <v>150.05121670000008</v>
      </c>
      <c r="E17" s="191">
        <v>200.05121670000008</v>
      </c>
      <c r="F17" s="16"/>
      <c r="G17" s="193">
        <v>88.267252747252755</v>
      </c>
      <c r="H17" s="193">
        <v>91.105384615384622</v>
      </c>
      <c r="I17" s="193">
        <v>97.835604395604449</v>
      </c>
      <c r="J17" s="193">
        <v>99.240549450549423</v>
      </c>
      <c r="K17" s="9"/>
      <c r="L17" s="195" cm="1">
        <f t="array" ref="L17:M17">LINEST(G17:J17,B17:E17)</f>
        <v>7.2045562238641142E-2</v>
      </c>
      <c r="M17" s="74">
        <v>85.747237988189312</v>
      </c>
      <c r="N17" s="200"/>
      <c r="O17" s="199">
        <f t="shared" si="1"/>
        <v>0.16084080016904354</v>
      </c>
      <c r="P17" s="39"/>
      <c r="Q17" s="64"/>
      <c r="R17" s="62"/>
      <c r="S17" s="37"/>
      <c r="T17" s="30"/>
      <c r="U17" s="5"/>
      <c r="V17" s="5"/>
      <c r="W17" s="10"/>
      <c r="AC17" s="10"/>
      <c r="AD17" s="10"/>
      <c r="AE17" s="10"/>
      <c r="AG17" s="9"/>
    </row>
    <row r="18" spans="1:33">
      <c r="A18" s="45">
        <v>2031</v>
      </c>
      <c r="B18" s="192">
        <v>46.539846479355482</v>
      </c>
      <c r="C18" s="192">
        <v>70</v>
      </c>
      <c r="D18" s="192">
        <v>154.55275320100009</v>
      </c>
      <c r="E18" s="191">
        <v>204.55275320100009</v>
      </c>
      <c r="F18" s="16"/>
      <c r="G18" s="193">
        <v>95.043296703296704</v>
      </c>
      <c r="H18" s="193">
        <v>95.946153846153834</v>
      </c>
      <c r="I18" s="193">
        <v>101.31703296703296</v>
      </c>
      <c r="J18" s="193">
        <v>103.14043956043959</v>
      </c>
      <c r="K18" s="9"/>
      <c r="L18" s="195" cm="1">
        <f t="array" ref="L18:M18">LINEST(G18:J18,B18:E18)</f>
        <v>5.3767232671153242E-2</v>
      </c>
      <c r="M18" s="74">
        <v>92.468197179899605</v>
      </c>
      <c r="N18" s="200"/>
      <c r="O18" s="199">
        <f t="shared" si="1"/>
        <v>0.16084080016904354</v>
      </c>
      <c r="P18" s="39"/>
      <c r="Q18" s="64"/>
      <c r="R18" s="62"/>
      <c r="S18" s="37"/>
      <c r="T18" s="30"/>
      <c r="U18" s="5"/>
      <c r="V18" s="5"/>
      <c r="W18" s="10"/>
      <c r="AC18" s="10"/>
      <c r="AD18" s="10"/>
      <c r="AE18" s="10"/>
      <c r="AG18" s="9"/>
    </row>
    <row r="19" spans="1:33">
      <c r="A19" s="45">
        <v>2032</v>
      </c>
      <c r="B19" s="192">
        <v>48.866838803323262</v>
      </c>
      <c r="C19" s="192">
        <v>70</v>
      </c>
      <c r="D19" s="192">
        <v>159.18933579703008</v>
      </c>
      <c r="E19" s="191">
        <v>209.18933579703008</v>
      </c>
      <c r="F19" s="16"/>
      <c r="G19" s="193">
        <v>93.682637362637351</v>
      </c>
      <c r="H19" s="193">
        <v>94.515274725274736</v>
      </c>
      <c r="I19" s="193">
        <v>104.45868131868134</v>
      </c>
      <c r="J19" s="193">
        <v>106.12461538461535</v>
      </c>
      <c r="K19" s="9"/>
      <c r="L19" s="195" cm="1">
        <f t="array" ref="L19:M19">LINEST(G19:J19,B19:E19)</f>
        <v>8.4919402545924449E-2</v>
      </c>
      <c r="M19" s="74">
        <v>89.351152788769738</v>
      </c>
      <c r="N19" s="200"/>
      <c r="O19" s="199">
        <f t="shared" si="1"/>
        <v>0.16084080016904354</v>
      </c>
      <c r="P19" s="39"/>
      <c r="Q19" s="64"/>
      <c r="R19" s="62"/>
      <c r="S19" s="37"/>
      <c r="T19" s="30"/>
      <c r="U19" s="5"/>
      <c r="V19" s="5"/>
      <c r="W19" s="10"/>
      <c r="AC19" s="10"/>
      <c r="AD19" s="10"/>
      <c r="AE19" s="10"/>
      <c r="AG19" s="9"/>
    </row>
    <row r="20" spans="1:33">
      <c r="A20" s="45">
        <v>2033</v>
      </c>
      <c r="B20" s="192">
        <v>51.310180743489425</v>
      </c>
      <c r="C20" s="192">
        <v>70</v>
      </c>
      <c r="D20" s="192">
        <v>163.96501587094099</v>
      </c>
      <c r="E20" s="191">
        <v>213.96501587094099</v>
      </c>
      <c r="F20" s="16"/>
      <c r="G20" s="193">
        <v>101.12758241758239</v>
      </c>
      <c r="H20" s="193">
        <v>99.777362637362614</v>
      </c>
      <c r="I20" s="193">
        <v>107.02967032967034</v>
      </c>
      <c r="J20" s="193">
        <v>108.73505494505491</v>
      </c>
      <c r="K20" s="9"/>
      <c r="L20" s="195" cm="1">
        <f t="array" ref="L20:M20">LINEST(G20:J20,B20:E20)</f>
        <v>5.4972078580185137E-2</v>
      </c>
      <c r="M20" s="74">
        <v>97.306349534634023</v>
      </c>
      <c r="N20" s="200"/>
      <c r="O20" s="199">
        <f t="shared" si="1"/>
        <v>0.16084080016904354</v>
      </c>
      <c r="P20" s="39"/>
      <c r="Q20" s="64"/>
      <c r="R20" s="62"/>
      <c r="S20" s="37"/>
      <c r="T20" s="30"/>
      <c r="U20" s="5"/>
      <c r="V20" s="5"/>
      <c r="W20" s="10"/>
      <c r="AC20" s="10"/>
      <c r="AD20" s="10"/>
      <c r="AE20" s="10"/>
      <c r="AG20" s="9"/>
    </row>
    <row r="21" spans="1:33">
      <c r="A21" s="45">
        <v>2034</v>
      </c>
      <c r="B21" s="192">
        <v>53.875689780663897</v>
      </c>
      <c r="C21" s="192">
        <v>70</v>
      </c>
      <c r="D21" s="192">
        <v>168.88396634706922</v>
      </c>
      <c r="E21" s="191">
        <v>218.88396634706922</v>
      </c>
      <c r="F21" s="16"/>
      <c r="G21" s="193">
        <v>102.7027472527472</v>
      </c>
      <c r="H21" s="193">
        <v>104.69263736263737</v>
      </c>
      <c r="I21" s="193">
        <v>111.03263736263736</v>
      </c>
      <c r="J21" s="193">
        <v>113.17263736263746</v>
      </c>
      <c r="K21" s="9"/>
      <c r="L21" s="195" cm="1">
        <f t="array" ref="L21:M21">LINEST(G21:J21,B21:E21)</f>
        <v>6.2722553225570715E-2</v>
      </c>
      <c r="M21" s="74">
        <v>99.877266249364951</v>
      </c>
      <c r="N21" s="200"/>
      <c r="O21" s="199">
        <f t="shared" si="1"/>
        <v>0.16084080016904354</v>
      </c>
      <c r="P21" s="39"/>
      <c r="Q21" s="61"/>
      <c r="R21" s="62"/>
      <c r="S21" s="37"/>
      <c r="T21" s="30"/>
      <c r="U21" s="5"/>
      <c r="V21" s="5"/>
      <c r="W21" s="10"/>
      <c r="AC21" s="10"/>
      <c r="AD21" s="10"/>
      <c r="AE21" s="10"/>
      <c r="AG21" s="9"/>
    </row>
    <row r="22" spans="1:33">
      <c r="A22" s="45">
        <v>2035</v>
      </c>
      <c r="B22" s="192">
        <v>56.569474269697096</v>
      </c>
      <c r="C22" s="192">
        <v>70</v>
      </c>
      <c r="D22" s="192">
        <v>173.9504853374813</v>
      </c>
      <c r="E22" s="191">
        <v>223.9504853374813</v>
      </c>
      <c r="F22" s="16"/>
      <c r="G22" s="193">
        <v>96.587252747252734</v>
      </c>
      <c r="H22" s="193">
        <v>99.285934065934072</v>
      </c>
      <c r="I22" s="193">
        <v>110.42659340659338</v>
      </c>
      <c r="J22" s="193">
        <v>112.74736263736264</v>
      </c>
      <c r="K22" s="9"/>
      <c r="L22" s="195" cm="1">
        <f t="array" ref="L22:M22">LINEST(G22:J22,B22:E22)</f>
        <v>9.7644652262166606E-2</v>
      </c>
      <c r="M22" s="74">
        <v>91.95885215968444</v>
      </c>
      <c r="N22" s="200"/>
      <c r="O22" s="199">
        <f t="shared" si="1"/>
        <v>0.16084080016904354</v>
      </c>
      <c r="P22" s="39"/>
      <c r="Q22" s="61"/>
      <c r="R22" s="62"/>
      <c r="S22" s="37"/>
      <c r="T22" s="30"/>
      <c r="U22" s="5"/>
      <c r="V22" s="5"/>
      <c r="W22" s="10"/>
      <c r="AC22" s="10"/>
      <c r="AD22" s="10"/>
      <c r="AE22" s="10"/>
      <c r="AG22" s="9"/>
    </row>
    <row r="23" spans="1:33">
      <c r="B23" s="5"/>
      <c r="C23" s="5"/>
      <c r="D23" s="5"/>
      <c r="E23" s="5"/>
      <c r="F23" s="16"/>
      <c r="G23" s="5"/>
      <c r="H23" s="5"/>
      <c r="I23" s="5"/>
      <c r="J23" s="5"/>
      <c r="K23" s="9"/>
      <c r="L23" s="5"/>
      <c r="M23" s="5"/>
      <c r="N23" s="5"/>
      <c r="O23" s="5"/>
      <c r="P23" s="5"/>
      <c r="Q23" s="5"/>
      <c r="R23" s="5"/>
      <c r="S23" s="5"/>
      <c r="T23" s="5"/>
      <c r="U23" s="5"/>
      <c r="V23" s="5"/>
      <c r="W23" s="10"/>
      <c r="Y23" s="10"/>
      <c r="Z23" s="10"/>
      <c r="AA23" s="10"/>
      <c r="AB23" s="10"/>
      <c r="AC23" s="10"/>
      <c r="AD23" s="10"/>
      <c r="AE23" s="10"/>
    </row>
    <row r="25" spans="1:33" ht="15.75" thickBot="1">
      <c r="A25" s="383" t="s">
        <v>211</v>
      </c>
      <c r="G25" s="15"/>
      <c r="H25" s="15"/>
      <c r="I25" s="15"/>
      <c r="J25" s="15"/>
      <c r="K25" s="6"/>
      <c r="L25" s="4"/>
    </row>
    <row r="26" spans="1:33">
      <c r="A26" s="445"/>
      <c r="B26" s="446" t="s">
        <v>212</v>
      </c>
      <c r="C26" s="446" t="s">
        <v>213</v>
      </c>
      <c r="D26" s="446" t="s">
        <v>214</v>
      </c>
      <c r="E26" s="447" t="s">
        <v>166</v>
      </c>
      <c r="G26" s="9"/>
      <c r="I26" s="9"/>
      <c r="J26" s="9"/>
      <c r="K26" s="9"/>
      <c r="L26" s="30"/>
      <c r="M26" s="30"/>
      <c r="X26" s="14"/>
      <c r="Y26" s="14"/>
      <c r="Z26" s="14"/>
      <c r="AA26" s="14"/>
      <c r="AB26" s="14"/>
    </row>
    <row r="27" spans="1:33">
      <c r="A27" s="384" t="s">
        <v>215</v>
      </c>
      <c r="B27" s="45">
        <v>1.03</v>
      </c>
      <c r="C27" s="45">
        <v>1.1000000000000001</v>
      </c>
      <c r="D27" s="45">
        <v>1.03</v>
      </c>
      <c r="E27" s="385">
        <f>PRODUCT(B27:D27)</f>
        <v>1.1669900000000002</v>
      </c>
      <c r="G27" s="379"/>
      <c r="I27" s="9"/>
      <c r="J27" s="9"/>
      <c r="K27" s="9"/>
      <c r="L27" s="30"/>
      <c r="M27" s="30"/>
      <c r="N27" s="8"/>
      <c r="O27" s="8"/>
      <c r="P27" s="8"/>
      <c r="Q27" s="8"/>
      <c r="R27" s="8"/>
      <c r="S27" s="8"/>
      <c r="T27" s="8"/>
      <c r="U27" s="8"/>
      <c r="X27" s="14"/>
      <c r="Y27" s="14"/>
      <c r="Z27" s="14"/>
      <c r="AA27" s="14"/>
      <c r="AB27" s="14"/>
    </row>
    <row r="28" spans="1:33">
      <c r="A28" s="384" t="s">
        <v>216</v>
      </c>
      <c r="B28" s="381">
        <v>1.04</v>
      </c>
      <c r="C28" s="381">
        <v>1.1000000000000001</v>
      </c>
      <c r="D28" s="381">
        <v>1.02</v>
      </c>
      <c r="E28" s="385">
        <f t="shared" ref="E28:E29" si="2">PRODUCT(B28:D28)</f>
        <v>1.1668800000000001</v>
      </c>
      <c r="G28" s="379"/>
      <c r="I28" s="9"/>
      <c r="J28" s="9"/>
      <c r="K28" s="9"/>
      <c r="L28" s="30"/>
      <c r="M28" s="30"/>
      <c r="N28" s="8"/>
      <c r="O28" s="8"/>
      <c r="P28" s="8"/>
      <c r="Q28" s="8"/>
      <c r="R28" s="8"/>
      <c r="S28" s="8"/>
      <c r="T28" s="8"/>
      <c r="U28" s="8"/>
      <c r="X28" s="14"/>
      <c r="Y28" s="14"/>
      <c r="Z28" s="14"/>
      <c r="AA28" s="14"/>
      <c r="AB28" s="14"/>
    </row>
    <row r="29" spans="1:33" ht="15.75" thickBot="1">
      <c r="A29" s="386" t="s">
        <v>217</v>
      </c>
      <c r="B29" s="387">
        <v>1</v>
      </c>
      <c r="C29" s="387">
        <v>1.1000000000000001</v>
      </c>
      <c r="D29" s="387">
        <v>1</v>
      </c>
      <c r="E29" s="388">
        <f t="shared" si="2"/>
        <v>1.1000000000000001</v>
      </c>
      <c r="G29" s="380"/>
      <c r="I29" s="9"/>
      <c r="J29" s="9"/>
      <c r="K29" s="9"/>
      <c r="L29" s="30"/>
      <c r="M29" s="30"/>
      <c r="N29" s="8"/>
      <c r="O29" s="8"/>
      <c r="P29" s="8"/>
      <c r="Q29" s="8"/>
      <c r="R29" s="8"/>
      <c r="S29" s="8"/>
      <c r="T29" s="8"/>
      <c r="U29" s="8"/>
    </row>
    <row r="30" spans="1:33">
      <c r="G30" s="9"/>
      <c r="I30" s="9"/>
      <c r="J30" s="9"/>
      <c r="K30" s="9"/>
      <c r="L30" s="30"/>
      <c r="M30" s="30"/>
      <c r="N30" s="8"/>
      <c r="O30" s="8"/>
      <c r="P30" s="8"/>
      <c r="Q30" s="8"/>
      <c r="R30" s="8"/>
      <c r="S30" s="8"/>
      <c r="T30" s="8"/>
      <c r="U30" s="8"/>
      <c r="X30" s="14"/>
      <c r="Y30" s="14"/>
      <c r="Z30" s="14"/>
      <c r="AA30" s="14"/>
      <c r="AB30" s="14"/>
    </row>
    <row r="31" spans="1:33">
      <c r="G31" s="9"/>
      <c r="I31" s="9"/>
      <c r="J31" s="9"/>
      <c r="K31" s="9"/>
      <c r="L31" s="30"/>
      <c r="M31" s="184"/>
    </row>
    <row r="32" spans="1:33" ht="15.75" thickBot="1">
      <c r="A32" s="6" t="s">
        <v>218</v>
      </c>
      <c r="G32" s="9"/>
      <c r="I32" s="9"/>
      <c r="J32" s="9"/>
      <c r="K32" s="9"/>
      <c r="L32" s="30"/>
      <c r="M32" s="184"/>
      <c r="X32" s="14"/>
      <c r="Y32" s="14"/>
      <c r="Z32" s="14"/>
      <c r="AA32" s="14"/>
      <c r="AB32" s="14"/>
    </row>
    <row r="33" spans="1:28">
      <c r="A33" s="487" t="s">
        <v>219</v>
      </c>
      <c r="B33" s="489" t="s">
        <v>220</v>
      </c>
      <c r="C33" s="489" t="s">
        <v>221</v>
      </c>
      <c r="D33" s="491"/>
      <c r="G33" s="9"/>
      <c r="I33" s="9"/>
      <c r="J33" s="9"/>
      <c r="K33" s="9"/>
      <c r="L33" s="30"/>
      <c r="M33" s="184"/>
      <c r="X33" s="14"/>
      <c r="Y33" s="14"/>
      <c r="Z33" s="14"/>
      <c r="AA33" s="14"/>
      <c r="AB33" s="14"/>
    </row>
    <row r="34" spans="1:28">
      <c r="A34" s="488"/>
      <c r="B34" s="490"/>
      <c r="C34" s="45" t="s">
        <v>222</v>
      </c>
      <c r="D34" s="382" t="s">
        <v>223</v>
      </c>
      <c r="G34" s="9"/>
      <c r="I34" s="9"/>
      <c r="J34" s="9"/>
      <c r="K34" s="9"/>
      <c r="L34" s="30"/>
      <c r="M34" s="184"/>
      <c r="X34" s="14"/>
      <c r="Y34" s="14"/>
      <c r="Z34" s="14"/>
      <c r="AA34" s="14"/>
      <c r="AB34" s="14"/>
    </row>
    <row r="35" spans="1:28" ht="30">
      <c r="A35" s="449" t="s">
        <v>215</v>
      </c>
      <c r="B35" s="448" t="s">
        <v>224</v>
      </c>
      <c r="C35" s="359">
        <f t="shared" ref="C35:D37" si="3">N10*$E27</f>
        <v>0.32978822903799893</v>
      </c>
      <c r="D35" s="360">
        <f t="shared" si="3"/>
        <v>0.18769960538927213</v>
      </c>
      <c r="E35" s="8"/>
      <c r="F35" s="8"/>
      <c r="G35" s="9"/>
      <c r="I35" s="9"/>
      <c r="J35" s="9"/>
      <c r="K35" s="9"/>
      <c r="L35" s="30"/>
      <c r="M35" s="184"/>
    </row>
    <row r="36" spans="1:28" ht="30">
      <c r="A36" s="449" t="s">
        <v>216</v>
      </c>
      <c r="B36" s="448" t="s">
        <v>224</v>
      </c>
      <c r="C36" s="359">
        <f t="shared" si="3"/>
        <v>0.32975714333444173</v>
      </c>
      <c r="D36" s="360">
        <f t="shared" si="3"/>
        <v>0.18768191290125355</v>
      </c>
      <c r="E36" s="8"/>
      <c r="F36" s="8"/>
      <c r="G36" s="9"/>
      <c r="I36" s="9"/>
      <c r="J36" s="9"/>
      <c r="K36" s="9"/>
      <c r="L36" s="30"/>
      <c r="M36" s="184"/>
    </row>
    <row r="37" spans="1:28" ht="30.75" thickBot="1">
      <c r="A37" s="214" t="s">
        <v>217</v>
      </c>
      <c r="B37" s="450" t="s">
        <v>224</v>
      </c>
      <c r="C37" s="451">
        <f t="shared" si="3"/>
        <v>0.31085703557168337</v>
      </c>
      <c r="D37" s="452">
        <f t="shared" si="3"/>
        <v>0.1769248801859479</v>
      </c>
      <c r="E37" s="8"/>
      <c r="F37" s="8"/>
      <c r="G37" s="9"/>
      <c r="I37" s="9"/>
      <c r="J37" s="9"/>
      <c r="K37" s="9"/>
      <c r="L37" s="30"/>
      <c r="M37" s="184"/>
    </row>
    <row r="41" spans="1:28">
      <c r="G41" s="15"/>
      <c r="H41" s="15"/>
      <c r="I41" s="15"/>
      <c r="J41" s="15"/>
      <c r="K41" s="6"/>
      <c r="L41" s="4"/>
    </row>
    <row r="42" spans="1:28">
      <c r="L42" s="30"/>
      <c r="N42" s="8"/>
      <c r="O42" s="8"/>
      <c r="P42" s="8"/>
      <c r="Q42" s="8"/>
      <c r="R42" s="8"/>
      <c r="S42" s="8"/>
      <c r="T42" s="8"/>
      <c r="U42" s="8"/>
    </row>
    <row r="43" spans="1:28">
      <c r="L43" s="30"/>
      <c r="N43" s="8"/>
      <c r="O43" s="8"/>
      <c r="P43" s="8"/>
      <c r="Q43" s="8"/>
      <c r="R43" s="8"/>
      <c r="S43" s="8"/>
      <c r="T43" s="8"/>
      <c r="U43" s="8"/>
    </row>
    <row r="44" spans="1:28">
      <c r="L44" s="30"/>
      <c r="N44" s="8"/>
      <c r="O44" s="8"/>
      <c r="P44" s="8"/>
      <c r="Q44" s="8"/>
      <c r="R44" s="8"/>
      <c r="S44" s="8"/>
      <c r="T44" s="8"/>
      <c r="U44" s="8"/>
    </row>
    <row r="45" spans="1:28">
      <c r="L45" s="30"/>
      <c r="N45" s="8"/>
      <c r="O45" s="8"/>
      <c r="P45" s="8"/>
      <c r="Q45" s="8"/>
      <c r="R45" s="8"/>
      <c r="S45" s="8"/>
      <c r="T45" s="8"/>
      <c r="U45" s="8"/>
    </row>
    <row r="46" spans="1:28">
      <c r="L46" s="30"/>
      <c r="N46" s="8"/>
      <c r="O46" s="8"/>
      <c r="P46" s="8"/>
      <c r="Q46" s="8"/>
      <c r="R46" s="8"/>
      <c r="S46" s="8"/>
      <c r="T46" s="8"/>
      <c r="U46" s="8"/>
    </row>
    <row r="47" spans="1:28">
      <c r="L47" s="30"/>
      <c r="N47" s="8"/>
      <c r="O47" s="8"/>
      <c r="P47" s="8"/>
      <c r="Q47" s="8"/>
      <c r="R47" s="8"/>
      <c r="S47" s="8"/>
      <c r="T47" s="8"/>
      <c r="U47" s="8"/>
    </row>
    <row r="48" spans="1:28">
      <c r="L48" s="30"/>
      <c r="N48" s="8"/>
      <c r="O48" s="8"/>
      <c r="P48" s="8"/>
      <c r="Q48" s="8"/>
      <c r="R48" s="8"/>
      <c r="S48" s="8"/>
      <c r="T48" s="8"/>
      <c r="U48" s="8"/>
    </row>
    <row r="49" spans="7:21">
      <c r="L49" s="30"/>
    </row>
    <row r="50" spans="7:21">
      <c r="L50" s="30"/>
    </row>
    <row r="51" spans="7:21">
      <c r="L51" s="30"/>
    </row>
    <row r="52" spans="7:21">
      <c r="L52" s="30"/>
    </row>
    <row r="53" spans="7:21">
      <c r="L53" s="30"/>
    </row>
    <row r="54" spans="7:21">
      <c r="L54" s="30"/>
    </row>
    <row r="55" spans="7:21">
      <c r="L55" s="30"/>
    </row>
    <row r="59" spans="7:21">
      <c r="G59" s="15"/>
      <c r="H59" s="15"/>
      <c r="I59" s="15"/>
      <c r="J59" s="15"/>
      <c r="K59" s="6"/>
      <c r="L59" s="4"/>
    </row>
    <row r="60" spans="7:21">
      <c r="L60" s="30"/>
    </row>
    <row r="61" spans="7:21">
      <c r="L61" s="30"/>
      <c r="N61" s="8"/>
      <c r="O61" s="8"/>
      <c r="P61" s="8"/>
      <c r="Q61" s="8"/>
      <c r="R61" s="8"/>
      <c r="S61" s="8"/>
      <c r="T61" s="8"/>
      <c r="U61" s="8"/>
    </row>
    <row r="62" spans="7:21">
      <c r="L62" s="30"/>
      <c r="N62" s="8"/>
      <c r="O62" s="8"/>
      <c r="P62" s="8"/>
      <c r="Q62" s="8"/>
      <c r="R62" s="8"/>
      <c r="S62" s="8"/>
      <c r="T62" s="8"/>
      <c r="U62" s="8"/>
    </row>
    <row r="63" spans="7:21">
      <c r="L63" s="30"/>
      <c r="N63" s="8"/>
      <c r="O63" s="8"/>
      <c r="P63" s="8"/>
      <c r="Q63" s="8"/>
      <c r="R63" s="8"/>
      <c r="S63" s="8"/>
      <c r="T63" s="8"/>
      <c r="U63" s="8"/>
    </row>
    <row r="64" spans="7:21">
      <c r="L64" s="30"/>
      <c r="N64" s="8"/>
      <c r="O64" s="8"/>
      <c r="P64" s="8"/>
      <c r="Q64" s="8"/>
      <c r="R64" s="8"/>
      <c r="S64" s="8"/>
      <c r="T64" s="8"/>
      <c r="U64" s="8"/>
    </row>
    <row r="65" spans="7:21">
      <c r="L65" s="30"/>
      <c r="N65" s="8"/>
      <c r="O65" s="8"/>
      <c r="P65" s="8"/>
      <c r="Q65" s="8"/>
      <c r="R65" s="8"/>
      <c r="S65" s="8"/>
      <c r="T65" s="8"/>
      <c r="U65" s="8"/>
    </row>
    <row r="66" spans="7:21">
      <c r="L66" s="30"/>
    </row>
    <row r="67" spans="7:21">
      <c r="L67" s="30"/>
    </row>
    <row r="68" spans="7:21">
      <c r="L68" s="30"/>
    </row>
    <row r="69" spans="7:21">
      <c r="L69" s="30"/>
    </row>
    <row r="70" spans="7:21">
      <c r="L70" s="30"/>
    </row>
    <row r="71" spans="7:21">
      <c r="L71" s="30"/>
    </row>
    <row r="72" spans="7:21">
      <c r="L72" s="30"/>
    </row>
    <row r="73" spans="7:21">
      <c r="L73" s="30"/>
    </row>
    <row r="79" spans="7:21">
      <c r="G79" s="15"/>
      <c r="H79" s="15"/>
      <c r="L79" s="4"/>
    </row>
    <row r="80" spans="7:21">
      <c r="G80" s="9"/>
      <c r="H80" s="9"/>
    </row>
    <row r="81" spans="7:25">
      <c r="G81" s="9"/>
      <c r="H81" s="9"/>
      <c r="N81" s="8"/>
      <c r="P81" s="8"/>
      <c r="Y81" s="40"/>
    </row>
    <row r="82" spans="7:25">
      <c r="G82" s="9"/>
      <c r="H82" s="9"/>
      <c r="N82" s="8"/>
      <c r="P82" s="8"/>
    </row>
    <row r="83" spans="7:25">
      <c r="G83" s="9"/>
      <c r="H83" s="9"/>
      <c r="N83" s="8"/>
      <c r="P83" s="8"/>
    </row>
    <row r="84" spans="7:25">
      <c r="G84" s="9"/>
      <c r="H84" s="9"/>
      <c r="N84" s="8"/>
      <c r="P84" s="8"/>
    </row>
    <row r="85" spans="7:25">
      <c r="G85" s="9"/>
      <c r="H85" s="9"/>
      <c r="N85" s="8"/>
      <c r="P85" s="8"/>
    </row>
    <row r="86" spans="7:25">
      <c r="G86" s="9"/>
      <c r="H86" s="9"/>
    </row>
    <row r="87" spans="7:25">
      <c r="G87" s="9"/>
      <c r="H87" s="9"/>
    </row>
    <row r="88" spans="7:25">
      <c r="G88" s="9"/>
      <c r="H88" s="9"/>
    </row>
    <row r="89" spans="7:25">
      <c r="G89" s="9"/>
      <c r="H89" s="9"/>
    </row>
    <row r="90" spans="7:25">
      <c r="G90" s="9"/>
      <c r="H90" s="9"/>
    </row>
    <row r="91" spans="7:25">
      <c r="G91" s="9"/>
      <c r="H91" s="9"/>
    </row>
    <row r="92" spans="7:25">
      <c r="G92" s="9"/>
      <c r="H92" s="9"/>
    </row>
    <row r="93" spans="7:25">
      <c r="G93" s="9"/>
      <c r="H93" s="9"/>
    </row>
  </sheetData>
  <mergeCells count="3">
    <mergeCell ref="A33:A34"/>
    <mergeCell ref="B33:B34"/>
    <mergeCell ref="C33:D3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907D0-D3F7-42E0-AC27-DE645BD05912}">
  <sheetPr>
    <tabColor theme="8" tint="0.79998168889431442"/>
  </sheetPr>
  <dimension ref="A1:J27"/>
  <sheetViews>
    <sheetView workbookViewId="0"/>
  </sheetViews>
  <sheetFormatPr defaultRowHeight="15"/>
  <cols>
    <col min="3" max="3" width="12.42578125" bestFit="1" customWidth="1"/>
    <col min="4" max="4" width="10.5703125" bestFit="1" customWidth="1"/>
    <col min="5" max="5" width="10.5703125" customWidth="1"/>
    <col min="6" max="6" width="10.28515625" bestFit="1" customWidth="1"/>
  </cols>
  <sheetData>
    <row r="1" spans="1:10">
      <c r="A1" s="6" t="s">
        <v>225</v>
      </c>
    </row>
    <row r="2" spans="1:10">
      <c r="A2" t="s">
        <v>2</v>
      </c>
      <c r="B2" s="370"/>
      <c r="C2" s="370"/>
    </row>
    <row r="3" spans="1:10">
      <c r="A3" t="s">
        <v>226</v>
      </c>
      <c r="B3" s="370"/>
      <c r="C3" s="370"/>
    </row>
    <row r="4" spans="1:10">
      <c r="A4" t="s">
        <v>227</v>
      </c>
      <c r="B4" s="370"/>
      <c r="C4" s="370"/>
    </row>
    <row r="5" spans="1:10">
      <c r="A5" t="s">
        <v>228</v>
      </c>
      <c r="B5" s="370"/>
      <c r="C5" s="370"/>
    </row>
    <row r="6" spans="1:10">
      <c r="A6" t="s">
        <v>229</v>
      </c>
      <c r="B6" s="370"/>
      <c r="C6" s="370"/>
    </row>
    <row r="7" spans="1:10">
      <c r="A7" t="s">
        <v>230</v>
      </c>
      <c r="B7" s="370"/>
      <c r="C7" s="370"/>
    </row>
    <row r="8" spans="1:10" ht="15.75" thickBot="1">
      <c r="B8" s="370"/>
      <c r="C8" s="370"/>
    </row>
    <row r="9" spans="1:10">
      <c r="F9" s="492" t="s">
        <v>231</v>
      </c>
      <c r="G9" s="493"/>
      <c r="H9" s="493"/>
      <c r="I9" s="493"/>
      <c r="J9" s="494"/>
    </row>
    <row r="10" spans="1:10" ht="18.75" thickBot="1">
      <c r="D10" s="370"/>
      <c r="E10" s="370"/>
      <c r="F10" s="495" t="s">
        <v>232</v>
      </c>
      <c r="G10" s="496"/>
      <c r="H10" s="496"/>
      <c r="I10" s="496"/>
      <c r="J10" s="497"/>
    </row>
    <row r="11" spans="1:10" ht="63">
      <c r="B11" s="453" t="s">
        <v>219</v>
      </c>
      <c r="C11" s="454" t="s">
        <v>233</v>
      </c>
      <c r="D11" s="455" t="s">
        <v>234</v>
      </c>
      <c r="E11" s="456" t="s">
        <v>235</v>
      </c>
      <c r="F11" s="457">
        <v>50</v>
      </c>
      <c r="G11" s="458">
        <v>100</v>
      </c>
      <c r="H11" s="458">
        <v>150</v>
      </c>
      <c r="I11" s="458">
        <v>200</v>
      </c>
      <c r="J11" s="459">
        <v>250</v>
      </c>
    </row>
    <row r="12" spans="1:10">
      <c r="B12" s="498" t="s">
        <v>222</v>
      </c>
      <c r="C12" s="371" t="s">
        <v>236</v>
      </c>
      <c r="D12" s="377">
        <v>30.553181181509352</v>
      </c>
      <c r="E12" s="231">
        <v>0.33</v>
      </c>
      <c r="F12" s="373">
        <f>F$11*$E12/10*1.15</f>
        <v>1.8974999999999997</v>
      </c>
      <c r="G12" s="373">
        <f t="shared" ref="G12:J12" si="0">G$11*$E12/10*1.15</f>
        <v>3.7949999999999995</v>
      </c>
      <c r="H12" s="373">
        <f t="shared" si="0"/>
        <v>5.6924999999999999</v>
      </c>
      <c r="I12" s="373">
        <f t="shared" si="0"/>
        <v>7.589999999999999</v>
      </c>
      <c r="J12" s="372">
        <f t="shared" si="0"/>
        <v>9.4874999999999989</v>
      </c>
    </row>
    <row r="13" spans="1:10">
      <c r="B13" s="498"/>
      <c r="C13" s="371" t="s">
        <v>216</v>
      </c>
      <c r="D13" s="377">
        <v>18.539240237806375</v>
      </c>
      <c r="E13" s="231">
        <v>0.33</v>
      </c>
      <c r="F13" s="373">
        <f>F$11*$E13/10</f>
        <v>1.65</v>
      </c>
      <c r="G13" s="373">
        <f t="shared" ref="G13:J14" si="1">G$11*$E13/10</f>
        <v>3.3</v>
      </c>
      <c r="H13" s="373">
        <f t="shared" si="1"/>
        <v>4.95</v>
      </c>
      <c r="I13" s="373">
        <f t="shared" si="1"/>
        <v>6.6</v>
      </c>
      <c r="J13" s="372">
        <f t="shared" si="1"/>
        <v>8.25</v>
      </c>
    </row>
    <row r="14" spans="1:10">
      <c r="B14" s="498"/>
      <c r="C14" s="371" t="s">
        <v>217</v>
      </c>
      <c r="D14" s="377">
        <v>17.120866243391028</v>
      </c>
      <c r="E14" s="231">
        <v>0.31</v>
      </c>
      <c r="F14" s="373">
        <f>F$11*$E14/10</f>
        <v>1.55</v>
      </c>
      <c r="G14" s="373">
        <f t="shared" si="1"/>
        <v>3.1</v>
      </c>
      <c r="H14" s="373">
        <f t="shared" si="1"/>
        <v>4.6500000000000004</v>
      </c>
      <c r="I14" s="373">
        <f t="shared" si="1"/>
        <v>6.2</v>
      </c>
      <c r="J14" s="372">
        <f t="shared" si="1"/>
        <v>7.75</v>
      </c>
    </row>
    <row r="15" spans="1:10">
      <c r="B15" s="498" t="s">
        <v>223</v>
      </c>
      <c r="C15" s="371" t="s">
        <v>236</v>
      </c>
      <c r="D15" s="377">
        <v>30.553181181509352</v>
      </c>
      <c r="E15" s="231">
        <v>0.19</v>
      </c>
      <c r="F15" s="373">
        <f>F$11*$E15/10*1.15</f>
        <v>1.0924999999999998</v>
      </c>
      <c r="G15" s="373">
        <f t="shared" ref="G15:J15" si="2">G$11*$E15/10*1.15</f>
        <v>2.1849999999999996</v>
      </c>
      <c r="H15" s="373">
        <f t="shared" si="2"/>
        <v>3.2774999999999999</v>
      </c>
      <c r="I15" s="373">
        <f t="shared" si="2"/>
        <v>4.3699999999999992</v>
      </c>
      <c r="J15" s="372">
        <f t="shared" si="2"/>
        <v>5.4624999999999995</v>
      </c>
    </row>
    <row r="16" spans="1:10">
      <c r="B16" s="498"/>
      <c r="C16" s="371" t="s">
        <v>216</v>
      </c>
      <c r="D16" s="377">
        <v>18.539240237806375</v>
      </c>
      <c r="E16" s="231">
        <v>0.19</v>
      </c>
      <c r="F16" s="373">
        <f>F$11*$E16/10</f>
        <v>0.95</v>
      </c>
      <c r="G16" s="373">
        <f t="shared" ref="G16:J17" si="3">G$11*$E16/10</f>
        <v>1.9</v>
      </c>
      <c r="H16" s="373">
        <f t="shared" si="3"/>
        <v>2.85</v>
      </c>
      <c r="I16" s="373">
        <f t="shared" si="3"/>
        <v>3.8</v>
      </c>
      <c r="J16" s="372">
        <f t="shared" si="3"/>
        <v>4.75</v>
      </c>
    </row>
    <row r="17" spans="2:10" ht="15.75" thickBot="1">
      <c r="B17" s="499"/>
      <c r="C17" s="374" t="s">
        <v>217</v>
      </c>
      <c r="D17" s="378">
        <v>17.120866243391028</v>
      </c>
      <c r="E17" s="432">
        <v>0.18</v>
      </c>
      <c r="F17" s="376">
        <f>F$11*$E17/10</f>
        <v>0.9</v>
      </c>
      <c r="G17" s="376">
        <f t="shared" si="3"/>
        <v>1.8</v>
      </c>
      <c r="H17" s="376">
        <f t="shared" si="3"/>
        <v>2.7</v>
      </c>
      <c r="I17" s="376">
        <f t="shared" si="3"/>
        <v>3.6</v>
      </c>
      <c r="J17" s="375">
        <f t="shared" si="3"/>
        <v>4.5</v>
      </c>
    </row>
    <row r="18" spans="2:10">
      <c r="B18" t="s">
        <v>237</v>
      </c>
    </row>
    <row r="27" spans="2:10">
      <c r="B27" s="389"/>
    </row>
  </sheetData>
  <mergeCells count="4">
    <mergeCell ref="F9:J9"/>
    <mergeCell ref="F10:J10"/>
    <mergeCell ref="B12:B14"/>
    <mergeCell ref="B15:B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3535-AD3F-4009-A462-2400A069E865}">
  <sheetPr>
    <tabColor theme="8" tint="0.79998168889431442"/>
  </sheetPr>
  <dimension ref="A1:BL166"/>
  <sheetViews>
    <sheetView zoomScale="70" zoomScaleNormal="70" workbookViewId="0">
      <pane xSplit="2" ySplit="17" topLeftCell="C21" activePane="bottomRight" state="frozen"/>
      <selection pane="topRight" activeCell="AS60" sqref="AS60"/>
      <selection pane="bottomLeft" activeCell="AS60" sqref="AS60"/>
      <selection pane="bottomRight"/>
    </sheetView>
  </sheetViews>
  <sheetFormatPr defaultColWidth="8.7109375" defaultRowHeight="15"/>
  <cols>
    <col min="1" max="1" width="30.85546875" customWidth="1"/>
    <col min="2" max="2" width="10" customWidth="1"/>
    <col min="3" max="15" width="12.42578125" customWidth="1"/>
    <col min="16" max="16" width="13" customWidth="1"/>
    <col min="19" max="31" width="12.42578125" customWidth="1"/>
    <col min="32" max="32" width="13.7109375" customWidth="1"/>
    <col min="34" max="34" width="11.140625" customWidth="1"/>
    <col min="35" max="48" width="14.140625" customWidth="1"/>
  </cols>
  <sheetData>
    <row r="1" spans="1:2">
      <c r="A1" s="6" t="s">
        <v>238</v>
      </c>
      <c r="B1" s="6"/>
    </row>
    <row r="2" spans="1:2">
      <c r="A2" t="s">
        <v>239</v>
      </c>
    </row>
    <row r="3" spans="1:2">
      <c r="A3" t="s">
        <v>240</v>
      </c>
    </row>
    <row r="4" spans="1:2">
      <c r="A4" t="s">
        <v>241</v>
      </c>
    </row>
    <row r="5" spans="1:2">
      <c r="A5" t="s">
        <v>242</v>
      </c>
    </row>
    <row r="6" spans="1:2">
      <c r="A6" t="s">
        <v>243</v>
      </c>
    </row>
    <row r="7" spans="1:2">
      <c r="A7" t="s">
        <v>244</v>
      </c>
    </row>
    <row r="8" spans="1:2">
      <c r="A8" t="s">
        <v>245</v>
      </c>
    </row>
    <row r="9" spans="1:2">
      <c r="A9" t="s">
        <v>246</v>
      </c>
    </row>
    <row r="10" spans="1:2">
      <c r="A10" t="s">
        <v>247</v>
      </c>
    </row>
    <row r="12" spans="1:2">
      <c r="A12" t="s">
        <v>2</v>
      </c>
    </row>
    <row r="13" spans="1:2">
      <c r="A13" t="s">
        <v>248</v>
      </c>
    </row>
    <row r="14" spans="1:2">
      <c r="A14" t="s">
        <v>249</v>
      </c>
    </row>
    <row r="15" spans="1:2">
      <c r="A15" t="s">
        <v>250</v>
      </c>
    </row>
    <row r="16" spans="1:2">
      <c r="A16" t="s">
        <v>251</v>
      </c>
    </row>
    <row r="17" spans="1:48">
      <c r="A17" t="s">
        <v>252</v>
      </c>
    </row>
    <row r="19" spans="1:48">
      <c r="A19" s="236" t="s">
        <v>84</v>
      </c>
      <c r="B19" s="236"/>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row>
    <row r="20" spans="1:48">
      <c r="A20" s="236" t="s">
        <v>88</v>
      </c>
      <c r="B20" s="236"/>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row>
    <row r="21" spans="1:48" ht="15.75" thickBot="1">
      <c r="A21" s="237"/>
      <c r="B21" s="237"/>
      <c r="C21" s="238" t="s">
        <v>253</v>
      </c>
      <c r="D21" s="239"/>
      <c r="E21" s="239"/>
      <c r="F21" s="239"/>
      <c r="G21" s="239"/>
      <c r="H21" s="239"/>
      <c r="I21" s="239"/>
      <c r="J21" s="239"/>
      <c r="K21" s="239"/>
      <c r="L21" s="239"/>
      <c r="M21" s="239"/>
      <c r="N21" s="239"/>
      <c r="O21" s="239"/>
      <c r="P21" s="239"/>
      <c r="Q21" s="237"/>
      <c r="R21" s="237"/>
      <c r="S21" s="238" t="s">
        <v>254</v>
      </c>
      <c r="T21" s="239"/>
      <c r="U21" s="239"/>
      <c r="V21" s="239"/>
      <c r="W21" s="239"/>
      <c r="X21" s="239"/>
      <c r="Y21" s="239"/>
      <c r="Z21" s="239"/>
      <c r="AA21" s="239"/>
      <c r="AB21" s="239"/>
      <c r="AC21" s="239"/>
      <c r="AD21" s="239"/>
      <c r="AE21" s="239"/>
      <c r="AF21" s="239"/>
      <c r="AG21" s="237"/>
      <c r="AH21" s="237"/>
      <c r="AI21" s="238" t="s">
        <v>255</v>
      </c>
      <c r="AJ21" s="240"/>
      <c r="AK21" s="239"/>
      <c r="AL21" s="239"/>
      <c r="AM21" s="239"/>
      <c r="AN21" s="239"/>
      <c r="AO21" s="239"/>
      <c r="AP21" s="239"/>
      <c r="AQ21" s="239"/>
      <c r="AR21" s="239"/>
      <c r="AS21" s="239"/>
      <c r="AT21" s="239"/>
      <c r="AU21" s="239"/>
      <c r="AV21" s="239"/>
    </row>
    <row r="22" spans="1:48">
      <c r="A22" s="239"/>
      <c r="B22" s="239"/>
      <c r="C22" s="503" t="s">
        <v>256</v>
      </c>
      <c r="D22" s="504"/>
      <c r="E22" s="504"/>
      <c r="F22" s="504"/>
      <c r="G22" s="504"/>
      <c r="H22" s="504"/>
      <c r="I22" s="504" t="s">
        <v>257</v>
      </c>
      <c r="J22" s="504"/>
      <c r="K22" s="504"/>
      <c r="L22" s="504"/>
      <c r="M22" s="504"/>
      <c r="N22" s="504"/>
      <c r="O22" s="504"/>
      <c r="P22" s="505"/>
      <c r="Q22" s="237"/>
      <c r="R22" s="239"/>
      <c r="S22" s="503" t="s">
        <v>256</v>
      </c>
      <c r="T22" s="504"/>
      <c r="U22" s="504"/>
      <c r="V22" s="504"/>
      <c r="W22" s="504"/>
      <c r="X22" s="504"/>
      <c r="Y22" s="504" t="s">
        <v>257</v>
      </c>
      <c r="Z22" s="504"/>
      <c r="AA22" s="504"/>
      <c r="AB22" s="504"/>
      <c r="AC22" s="504"/>
      <c r="AD22" s="504"/>
      <c r="AE22" s="504"/>
      <c r="AF22" s="505"/>
      <c r="AG22" s="237"/>
      <c r="AH22" s="239"/>
      <c r="AI22" s="503" t="s">
        <v>256</v>
      </c>
      <c r="AJ22" s="504"/>
      <c r="AK22" s="504"/>
      <c r="AL22" s="504"/>
      <c r="AM22" s="504"/>
      <c r="AN22" s="504"/>
      <c r="AO22" s="504" t="s">
        <v>257</v>
      </c>
      <c r="AP22" s="504"/>
      <c r="AQ22" s="504"/>
      <c r="AR22" s="504"/>
      <c r="AS22" s="504"/>
      <c r="AT22" s="504"/>
      <c r="AU22" s="504"/>
      <c r="AV22" s="505"/>
    </row>
    <row r="23" spans="1:48" ht="28.5" customHeight="1" thickBot="1">
      <c r="A23" s="239"/>
      <c r="B23" s="239" t="s">
        <v>49</v>
      </c>
      <c r="C23" s="241" t="s">
        <v>71</v>
      </c>
      <c r="D23" s="242" t="s">
        <v>67</v>
      </c>
      <c r="E23" s="242" t="s">
        <v>70</v>
      </c>
      <c r="F23" s="242" t="s">
        <v>51</v>
      </c>
      <c r="G23" s="242" t="s">
        <v>186</v>
      </c>
      <c r="H23" s="242" t="s">
        <v>50</v>
      </c>
      <c r="I23" s="242" t="s">
        <v>71</v>
      </c>
      <c r="J23" s="242" t="s">
        <v>67</v>
      </c>
      <c r="K23" s="242" t="s">
        <v>70</v>
      </c>
      <c r="L23" s="242" t="s">
        <v>51</v>
      </c>
      <c r="M23" s="242" t="s">
        <v>186</v>
      </c>
      <c r="N23" s="242" t="s">
        <v>50</v>
      </c>
      <c r="O23" s="353" t="s">
        <v>68</v>
      </c>
      <c r="P23" s="354" t="s">
        <v>69</v>
      </c>
      <c r="Q23" s="237"/>
      <c r="R23" s="239" t="s">
        <v>49</v>
      </c>
      <c r="S23" s="241" t="s">
        <v>71</v>
      </c>
      <c r="T23" s="242" t="s">
        <v>67</v>
      </c>
      <c r="U23" s="242" t="s">
        <v>70</v>
      </c>
      <c r="V23" s="242" t="s">
        <v>51</v>
      </c>
      <c r="W23" s="242" t="s">
        <v>186</v>
      </c>
      <c r="X23" s="242" t="s">
        <v>50</v>
      </c>
      <c r="Y23" s="242" t="s">
        <v>71</v>
      </c>
      <c r="Z23" s="242" t="s">
        <v>67</v>
      </c>
      <c r="AA23" s="242" t="s">
        <v>70</v>
      </c>
      <c r="AB23" s="242" t="s">
        <v>51</v>
      </c>
      <c r="AC23" s="242" t="s">
        <v>186</v>
      </c>
      <c r="AD23" s="242" t="s">
        <v>50</v>
      </c>
      <c r="AE23" s="353" t="s">
        <v>68</v>
      </c>
      <c r="AF23" s="243" t="s">
        <v>69</v>
      </c>
      <c r="AG23" s="237"/>
      <c r="AH23" s="239" t="s">
        <v>49</v>
      </c>
      <c r="AI23" s="241" t="s">
        <v>71</v>
      </c>
      <c r="AJ23" s="242" t="s">
        <v>67</v>
      </c>
      <c r="AK23" s="242" t="s">
        <v>70</v>
      </c>
      <c r="AL23" s="242" t="s">
        <v>51</v>
      </c>
      <c r="AM23" s="242" t="s">
        <v>186</v>
      </c>
      <c r="AN23" s="242" t="s">
        <v>50</v>
      </c>
      <c r="AO23" s="242" t="s">
        <v>71</v>
      </c>
      <c r="AP23" s="242" t="s">
        <v>67</v>
      </c>
      <c r="AQ23" s="242" t="s">
        <v>70</v>
      </c>
      <c r="AR23" s="242" t="s">
        <v>51</v>
      </c>
      <c r="AS23" s="242" t="s">
        <v>186</v>
      </c>
      <c r="AT23" s="242" t="s">
        <v>50</v>
      </c>
      <c r="AU23" s="353" t="s">
        <v>68</v>
      </c>
      <c r="AV23" s="243" t="s">
        <v>69</v>
      </c>
    </row>
    <row r="24" spans="1:48">
      <c r="A24" s="237"/>
      <c r="B24" s="239">
        <v>2022</v>
      </c>
      <c r="C24" s="244">
        <v>2272.5326927587917</v>
      </c>
      <c r="D24" s="245">
        <v>313.92669021351645</v>
      </c>
      <c r="E24" s="245">
        <v>759.70554159593405</v>
      </c>
      <c r="F24" s="245">
        <v>66.442969732967015</v>
      </c>
      <c r="G24" s="245">
        <v>0.78582225879120871</v>
      </c>
      <c r="H24" s="245">
        <v>546.56889437923087</v>
      </c>
      <c r="I24" s="245">
        <v>0</v>
      </c>
      <c r="J24" s="245">
        <v>0</v>
      </c>
      <c r="K24" s="245">
        <v>0</v>
      </c>
      <c r="L24" s="245">
        <v>0</v>
      </c>
      <c r="M24" s="245">
        <v>0</v>
      </c>
      <c r="N24" s="245">
        <v>0</v>
      </c>
      <c r="O24" s="245">
        <v>0.93845788428571453</v>
      </c>
      <c r="P24" s="246">
        <v>0</v>
      </c>
      <c r="Q24" s="237"/>
      <c r="R24" s="239">
        <v>2022</v>
      </c>
      <c r="S24" s="247">
        <v>2090.2699433587914</v>
      </c>
      <c r="T24" s="248">
        <v>261.6836607051543</v>
      </c>
      <c r="U24" s="248">
        <v>533.35796653277805</v>
      </c>
      <c r="V24" s="248">
        <v>-11.252512235728391</v>
      </c>
      <c r="W24" s="248">
        <v>-2.7298697027914356</v>
      </c>
      <c r="X24" s="248">
        <v>221.1346223649202</v>
      </c>
      <c r="Y24" s="248">
        <v>0</v>
      </c>
      <c r="Z24" s="248">
        <v>0</v>
      </c>
      <c r="AA24" s="248">
        <v>0</v>
      </c>
      <c r="AB24" s="248">
        <v>0</v>
      </c>
      <c r="AC24" s="248">
        <v>0</v>
      </c>
      <c r="AD24" s="248">
        <v>0</v>
      </c>
      <c r="AE24" s="248">
        <v>0.48959656888000014</v>
      </c>
      <c r="AF24" s="249">
        <v>0</v>
      </c>
      <c r="AG24" s="237"/>
      <c r="AH24" s="239">
        <v>2022</v>
      </c>
      <c r="AI24" s="250">
        <v>16.340216510329668</v>
      </c>
      <c r="AJ24" s="251">
        <v>2.4271487151648352</v>
      </c>
      <c r="AK24" s="251">
        <v>5.4385153897802176</v>
      </c>
      <c r="AL24" s="251">
        <v>0.32779451648351654</v>
      </c>
      <c r="AM24" s="251">
        <v>1.2872763736263737E-3</v>
      </c>
      <c r="AN24" s="251">
        <v>3.2077648146153841</v>
      </c>
      <c r="AO24" s="251">
        <v>0</v>
      </c>
      <c r="AP24" s="251">
        <v>0</v>
      </c>
      <c r="AQ24" s="251">
        <v>0</v>
      </c>
      <c r="AR24" s="251">
        <v>0</v>
      </c>
      <c r="AS24" s="251">
        <v>0</v>
      </c>
      <c r="AT24" s="251">
        <v>0</v>
      </c>
      <c r="AU24" s="251">
        <v>7.7115747252747288E-3</v>
      </c>
      <c r="AV24" s="252">
        <v>0</v>
      </c>
    </row>
    <row r="25" spans="1:48">
      <c r="A25" s="237"/>
      <c r="B25" s="239">
        <v>2023</v>
      </c>
      <c r="C25" s="253">
        <v>2263.8156904234065</v>
      </c>
      <c r="D25" s="254">
        <v>321.16992685208794</v>
      </c>
      <c r="E25" s="254">
        <v>774.4604875849451</v>
      </c>
      <c r="F25" s="254">
        <v>32.458690460439563</v>
      </c>
      <c r="G25" s="254">
        <v>0.28498303791208807</v>
      </c>
      <c r="H25" s="254">
        <v>509.96118073032966</v>
      </c>
      <c r="I25" s="254">
        <v>0</v>
      </c>
      <c r="J25" s="254">
        <v>13.481279296263738</v>
      </c>
      <c r="K25" s="254">
        <v>20.531888768241764</v>
      </c>
      <c r="L25" s="254">
        <v>0</v>
      </c>
      <c r="M25" s="254">
        <v>0</v>
      </c>
      <c r="N25" s="254">
        <v>0</v>
      </c>
      <c r="O25" s="254">
        <v>4.924128701868133</v>
      </c>
      <c r="P25" s="255">
        <v>0</v>
      </c>
      <c r="Q25" s="237"/>
      <c r="R25" s="239">
        <v>2023</v>
      </c>
      <c r="S25" s="253">
        <v>2081.5529410234067</v>
      </c>
      <c r="T25" s="254">
        <v>255.98902514750193</v>
      </c>
      <c r="U25" s="254">
        <v>539.14485926033854</v>
      </c>
      <c r="V25" s="254">
        <v>-31.273288973077715</v>
      </c>
      <c r="W25" s="254">
        <v>-3.1266404004816533</v>
      </c>
      <c r="X25" s="254">
        <v>131.18331647437927</v>
      </c>
      <c r="Y25" s="254">
        <v>0</v>
      </c>
      <c r="Z25" s="254">
        <v>5.0527694525318676</v>
      </c>
      <c r="AA25" s="254">
        <v>-11.047987565161318</v>
      </c>
      <c r="AB25" s="254">
        <v>0</v>
      </c>
      <c r="AC25" s="254">
        <v>0</v>
      </c>
      <c r="AD25" s="254">
        <v>0</v>
      </c>
      <c r="AE25" s="254">
        <v>3.430878484352704</v>
      </c>
      <c r="AF25" s="255">
        <v>0</v>
      </c>
      <c r="AG25" s="237"/>
      <c r="AH25" s="239">
        <v>2023</v>
      </c>
      <c r="AI25" s="256">
        <v>24.090612117362642</v>
      </c>
      <c r="AJ25" s="257">
        <v>3.6237702649450547</v>
      </c>
      <c r="AK25" s="257">
        <v>7.9984739810989005</v>
      </c>
      <c r="AL25" s="257">
        <v>0.19350513648351644</v>
      </c>
      <c r="AM25" s="257">
        <v>4.661141758241757E-4</v>
      </c>
      <c r="AN25" s="257">
        <v>3.8135343212087909</v>
      </c>
      <c r="AO25" s="257">
        <v>0</v>
      </c>
      <c r="AP25" s="257">
        <v>0.17475140989010993</v>
      </c>
      <c r="AQ25" s="257">
        <v>0.35200429901098879</v>
      </c>
      <c r="AR25" s="257">
        <v>0</v>
      </c>
      <c r="AS25" s="257">
        <v>0</v>
      </c>
      <c r="AT25" s="257">
        <v>0</v>
      </c>
      <c r="AU25" s="257">
        <v>5.3756540989010976E-2</v>
      </c>
      <c r="AV25" s="258">
        <v>0</v>
      </c>
    </row>
    <row r="26" spans="1:48">
      <c r="A26" s="237"/>
      <c r="B26" s="239">
        <v>2024</v>
      </c>
      <c r="C26" s="253">
        <v>1857.1543707621981</v>
      </c>
      <c r="D26" s="254">
        <v>261.45966529395605</v>
      </c>
      <c r="E26" s="254">
        <v>622.96666870021977</v>
      </c>
      <c r="F26" s="254">
        <v>26.837737834175822</v>
      </c>
      <c r="G26" s="254">
        <v>0.76321732043956014</v>
      </c>
      <c r="H26" s="254">
        <v>328.55838405087911</v>
      </c>
      <c r="I26" s="254">
        <v>0</v>
      </c>
      <c r="J26" s="254">
        <v>54.752571881318687</v>
      </c>
      <c r="K26" s="254">
        <v>106.731394068022</v>
      </c>
      <c r="L26" s="254">
        <v>0</v>
      </c>
      <c r="M26" s="254">
        <v>0</v>
      </c>
      <c r="N26" s="254">
        <v>0</v>
      </c>
      <c r="O26" s="254">
        <v>7.5098898183516489</v>
      </c>
      <c r="P26" s="255">
        <v>0</v>
      </c>
      <c r="Q26" s="237"/>
      <c r="R26" s="239">
        <v>2024</v>
      </c>
      <c r="S26" s="253">
        <v>1674.8916213621981</v>
      </c>
      <c r="T26" s="254">
        <v>196.19215051204395</v>
      </c>
      <c r="U26" s="254">
        <v>385.83377477810239</v>
      </c>
      <c r="V26" s="254">
        <v>-32.529966914383181</v>
      </c>
      <c r="W26" s="254">
        <v>-2.7380825387119496</v>
      </c>
      <c r="X26" s="254">
        <v>52.143774463528786</v>
      </c>
      <c r="Y26" s="254">
        <v>0</v>
      </c>
      <c r="Z26" s="254">
        <v>40.287083407990337</v>
      </c>
      <c r="AA26" s="254">
        <v>74.024883060869385</v>
      </c>
      <c r="AB26" s="254">
        <v>0</v>
      </c>
      <c r="AC26" s="254">
        <v>0</v>
      </c>
      <c r="AD26" s="254">
        <v>0</v>
      </c>
      <c r="AE26" s="254">
        <v>5.9182539723166769</v>
      </c>
      <c r="AF26" s="255">
        <v>0</v>
      </c>
      <c r="AG26" s="237"/>
      <c r="AH26" s="239">
        <v>2024</v>
      </c>
      <c r="AI26" s="256">
        <v>24.052472852967028</v>
      </c>
      <c r="AJ26" s="257">
        <v>3.6317810934065942</v>
      </c>
      <c r="AK26" s="257">
        <v>8.0474045597802206</v>
      </c>
      <c r="AL26" s="257">
        <v>0.15085674076923075</v>
      </c>
      <c r="AM26" s="257">
        <v>1.1531759340659342E-3</v>
      </c>
      <c r="AN26" s="257">
        <v>2.7635619740659338</v>
      </c>
      <c r="AO26" s="257">
        <v>0</v>
      </c>
      <c r="AP26" s="257">
        <v>0.73311051362637369</v>
      </c>
      <c r="AQ26" s="257">
        <v>1.3997118359340663</v>
      </c>
      <c r="AR26" s="257">
        <v>0</v>
      </c>
      <c r="AS26" s="257">
        <v>0</v>
      </c>
      <c r="AT26" s="257">
        <v>0</v>
      </c>
      <c r="AU26" s="257">
        <v>9.4099971318681336E-2</v>
      </c>
      <c r="AV26" s="258">
        <v>0</v>
      </c>
    </row>
    <row r="27" spans="1:48">
      <c r="A27" s="237"/>
      <c r="B27" s="239">
        <v>2025</v>
      </c>
      <c r="C27" s="253">
        <v>1902.9794854362633</v>
      </c>
      <c r="D27" s="254">
        <v>265.85565295032967</v>
      </c>
      <c r="E27" s="254">
        <v>625.90157244054933</v>
      </c>
      <c r="F27" s="254">
        <v>34.467657638241761</v>
      </c>
      <c r="G27" s="254">
        <v>1.0947767516483518</v>
      </c>
      <c r="H27" s="254">
        <v>336.05424093472521</v>
      </c>
      <c r="I27" s="254">
        <v>0</v>
      </c>
      <c r="J27" s="254">
        <v>71.334019148241737</v>
      </c>
      <c r="K27" s="254">
        <v>107.88252366582412</v>
      </c>
      <c r="L27" s="254">
        <v>0</v>
      </c>
      <c r="M27" s="254">
        <v>0</v>
      </c>
      <c r="N27" s="254">
        <v>0</v>
      </c>
      <c r="O27" s="254">
        <v>12.150469658131868</v>
      </c>
      <c r="P27" s="255">
        <v>0</v>
      </c>
      <c r="Q27" s="237"/>
      <c r="R27" s="239">
        <v>2025</v>
      </c>
      <c r="S27" s="253">
        <v>1720.7167360362637</v>
      </c>
      <c r="T27" s="254">
        <v>200.74358096765056</v>
      </c>
      <c r="U27" s="254">
        <v>387.97438054087769</v>
      </c>
      <c r="V27" s="254">
        <v>-30.979285976269782</v>
      </c>
      <c r="W27" s="254">
        <v>-2.4608782764271111</v>
      </c>
      <c r="X27" s="254">
        <v>55.755483738182676</v>
      </c>
      <c r="Y27" s="254">
        <v>0</v>
      </c>
      <c r="Z27" s="254">
        <v>53.073517309749882</v>
      </c>
      <c r="AA27" s="254">
        <v>75.106136515320628</v>
      </c>
      <c r="AB27" s="254">
        <v>0</v>
      </c>
      <c r="AC27" s="254">
        <v>0</v>
      </c>
      <c r="AD27" s="254">
        <v>0</v>
      </c>
      <c r="AE27" s="254">
        <v>8.5813897567906121</v>
      </c>
      <c r="AF27" s="255">
        <v>0</v>
      </c>
      <c r="AG27" s="237"/>
      <c r="AH27" s="239">
        <v>2025</v>
      </c>
      <c r="AI27" s="256">
        <v>24.208463103186816</v>
      </c>
      <c r="AJ27" s="257">
        <v>3.6174042159340658</v>
      </c>
      <c r="AK27" s="257">
        <v>7.9350599060439579</v>
      </c>
      <c r="AL27" s="257">
        <v>0.20419740912087905</v>
      </c>
      <c r="AM27" s="257">
        <v>1.5571659340659334E-3</v>
      </c>
      <c r="AN27" s="257">
        <v>2.8395023924175828</v>
      </c>
      <c r="AO27" s="257">
        <v>0</v>
      </c>
      <c r="AP27" s="257">
        <v>0.94011063989011001</v>
      </c>
      <c r="AQ27" s="257">
        <v>1.3959355995604394</v>
      </c>
      <c r="AR27" s="257">
        <v>0</v>
      </c>
      <c r="AS27" s="257">
        <v>0</v>
      </c>
      <c r="AT27" s="257">
        <v>0</v>
      </c>
      <c r="AU27" s="257">
        <v>0.15854429197802197</v>
      </c>
      <c r="AV27" s="258">
        <v>0</v>
      </c>
    </row>
    <row r="28" spans="1:48">
      <c r="A28" s="237"/>
      <c r="B28" s="239">
        <v>2026</v>
      </c>
      <c r="C28" s="253">
        <v>1990.7776049616486</v>
      </c>
      <c r="D28" s="254">
        <v>276.80263213780216</v>
      </c>
      <c r="E28" s="254">
        <v>647.51633300428568</v>
      </c>
      <c r="F28" s="254">
        <v>37.769775677032968</v>
      </c>
      <c r="G28" s="254">
        <v>1.1797884553846152</v>
      </c>
      <c r="H28" s="254">
        <v>339.82394824131876</v>
      </c>
      <c r="I28" s="254">
        <v>0</v>
      </c>
      <c r="J28" s="254">
        <v>105.74965774230769</v>
      </c>
      <c r="K28" s="254">
        <v>144.68567476406596</v>
      </c>
      <c r="L28" s="254">
        <v>0</v>
      </c>
      <c r="M28" s="254">
        <v>0</v>
      </c>
      <c r="N28" s="254">
        <v>0</v>
      </c>
      <c r="O28" s="254">
        <v>18.907089463956048</v>
      </c>
      <c r="P28" s="255">
        <v>0</v>
      </c>
      <c r="Q28" s="237"/>
      <c r="R28" s="239">
        <v>2026</v>
      </c>
      <c r="S28" s="253">
        <v>1808.5148555616488</v>
      </c>
      <c r="T28" s="254">
        <v>211.7375977112215</v>
      </c>
      <c r="U28" s="254">
        <v>408.17682047718432</v>
      </c>
      <c r="V28" s="254">
        <v>-30.104922251006716</v>
      </c>
      <c r="W28" s="254">
        <v>-2.3871637929271117</v>
      </c>
      <c r="X28" s="254">
        <v>67.573482390262825</v>
      </c>
      <c r="Y28" s="254">
        <v>0</v>
      </c>
      <c r="Z28" s="254">
        <v>76.809650136810106</v>
      </c>
      <c r="AA28" s="254">
        <v>99.795970131333817</v>
      </c>
      <c r="AB28" s="254">
        <v>0</v>
      </c>
      <c r="AC28" s="254">
        <v>0</v>
      </c>
      <c r="AD28" s="254">
        <v>0</v>
      </c>
      <c r="AE28" s="254">
        <v>15.165258035238558</v>
      </c>
      <c r="AF28" s="255">
        <v>0</v>
      </c>
      <c r="AG28" s="237"/>
      <c r="AH28" s="239">
        <v>2026</v>
      </c>
      <c r="AI28" s="256">
        <v>24.130550758681313</v>
      </c>
      <c r="AJ28" s="257">
        <v>3.6130537205494502</v>
      </c>
      <c r="AK28" s="257">
        <v>7.9294800414285715</v>
      </c>
      <c r="AL28" s="257">
        <v>0.22323659472527477</v>
      </c>
      <c r="AM28" s="257">
        <v>1.627065054945054E-3</v>
      </c>
      <c r="AN28" s="257">
        <v>2.7385075163736263</v>
      </c>
      <c r="AO28" s="257">
        <v>0</v>
      </c>
      <c r="AP28" s="257">
        <v>1.3758562713186813</v>
      </c>
      <c r="AQ28" s="257">
        <v>1.7578193720879116</v>
      </c>
      <c r="AR28" s="257">
        <v>0</v>
      </c>
      <c r="AS28" s="257">
        <v>0</v>
      </c>
      <c r="AT28" s="257">
        <v>0</v>
      </c>
      <c r="AU28" s="257">
        <v>0.22938337835164829</v>
      </c>
      <c r="AV28" s="258">
        <v>0</v>
      </c>
    </row>
    <row r="29" spans="1:48">
      <c r="A29" s="237"/>
      <c r="B29" s="239">
        <v>2027</v>
      </c>
      <c r="C29" s="253">
        <v>2204.7679026342857</v>
      </c>
      <c r="D29" s="254">
        <v>290.90955070758241</v>
      </c>
      <c r="E29" s="254">
        <v>707.83858355351651</v>
      </c>
      <c r="F29" s="254">
        <v>0</v>
      </c>
      <c r="G29" s="254">
        <v>3.8735711284615402</v>
      </c>
      <c r="H29" s="254">
        <v>371.7312393410989</v>
      </c>
      <c r="I29" s="254">
        <v>0</v>
      </c>
      <c r="J29" s="254">
        <v>193.46013202186811</v>
      </c>
      <c r="K29" s="254">
        <v>178.5514861758241</v>
      </c>
      <c r="L29" s="254">
        <v>0</v>
      </c>
      <c r="M29" s="254">
        <v>0</v>
      </c>
      <c r="N29" s="254">
        <v>0</v>
      </c>
      <c r="O29" s="254">
        <v>24.777433965384613</v>
      </c>
      <c r="P29" s="255">
        <v>0</v>
      </c>
      <c r="Q29" s="237"/>
      <c r="R29" s="239">
        <v>2027</v>
      </c>
      <c r="S29" s="253">
        <v>2022.5051532342861</v>
      </c>
      <c r="T29" s="254">
        <v>225.84419733888302</v>
      </c>
      <c r="U29" s="254">
        <v>467.05246613116441</v>
      </c>
      <c r="V29" s="254">
        <v>0</v>
      </c>
      <c r="W29" s="254">
        <v>-0.16833502751348028</v>
      </c>
      <c r="X29" s="254">
        <v>118.39763940762201</v>
      </c>
      <c r="Y29" s="254">
        <v>0</v>
      </c>
      <c r="Z29" s="254">
        <v>150.09173824897317</v>
      </c>
      <c r="AA29" s="254">
        <v>128.14493407262285</v>
      </c>
      <c r="AB29" s="254">
        <v>0</v>
      </c>
      <c r="AC29" s="254">
        <v>0</v>
      </c>
      <c r="AD29" s="254">
        <v>0</v>
      </c>
      <c r="AE29" s="254">
        <v>20.092976535499126</v>
      </c>
      <c r="AF29" s="255">
        <v>0</v>
      </c>
      <c r="AG29" s="237"/>
      <c r="AH29" s="239">
        <v>2027</v>
      </c>
      <c r="AI29" s="256">
        <v>24.092577455054943</v>
      </c>
      <c r="AJ29" s="257">
        <v>3.6130832194505502</v>
      </c>
      <c r="AK29" s="257">
        <v>7.913203594835168</v>
      </c>
      <c r="AL29" s="257">
        <v>0</v>
      </c>
      <c r="AM29" s="257">
        <v>5.163537912087914E-3</v>
      </c>
      <c r="AN29" s="257">
        <v>2.443033516593407</v>
      </c>
      <c r="AO29" s="257">
        <v>0</v>
      </c>
      <c r="AP29" s="257">
        <v>2.3119351991208785</v>
      </c>
      <c r="AQ29" s="257">
        <v>2.0096533625274726</v>
      </c>
      <c r="AR29" s="257">
        <v>0</v>
      </c>
      <c r="AS29" s="257">
        <v>0</v>
      </c>
      <c r="AT29" s="257">
        <v>0</v>
      </c>
      <c r="AU29" s="257">
        <v>0.28101653373626362</v>
      </c>
      <c r="AV29" s="258">
        <v>0</v>
      </c>
    </row>
    <row r="30" spans="1:48">
      <c r="A30" s="237"/>
      <c r="B30" s="239">
        <v>2028</v>
      </c>
      <c r="C30" s="253">
        <v>2112.9056916826371</v>
      </c>
      <c r="D30" s="254">
        <v>274.51856917417587</v>
      </c>
      <c r="E30" s="254">
        <v>671.03078649197789</v>
      </c>
      <c r="F30" s="254">
        <v>0</v>
      </c>
      <c r="G30" s="254">
        <v>4.3194753120879099</v>
      </c>
      <c r="H30" s="254">
        <v>333.88562716329665</v>
      </c>
      <c r="I30" s="254">
        <v>0</v>
      </c>
      <c r="J30" s="254">
        <v>212.1514987510989</v>
      </c>
      <c r="K30" s="254">
        <v>194.69729331054944</v>
      </c>
      <c r="L30" s="254">
        <v>0</v>
      </c>
      <c r="M30" s="254">
        <v>0</v>
      </c>
      <c r="N30" s="254">
        <v>0</v>
      </c>
      <c r="O30" s="254">
        <v>26.658135545384614</v>
      </c>
      <c r="P30" s="255">
        <v>23.637522580659347</v>
      </c>
      <c r="Q30" s="237"/>
      <c r="R30" s="239">
        <v>2028</v>
      </c>
      <c r="S30" s="253">
        <v>1930.6429422826373</v>
      </c>
      <c r="T30" s="254">
        <v>209.38000155261625</v>
      </c>
      <c r="U30" s="254">
        <v>428.82042095801432</v>
      </c>
      <c r="V30" s="254">
        <v>0</v>
      </c>
      <c r="W30" s="254">
        <v>0.21626877369821909</v>
      </c>
      <c r="X30" s="254">
        <v>99.843309276467068</v>
      </c>
      <c r="Y30" s="254">
        <v>0</v>
      </c>
      <c r="Z30" s="254">
        <v>161.75936513608789</v>
      </c>
      <c r="AA30" s="254">
        <v>130.24159646378379</v>
      </c>
      <c r="AB30" s="254">
        <v>0</v>
      </c>
      <c r="AC30" s="254">
        <v>0</v>
      </c>
      <c r="AD30" s="254">
        <v>0</v>
      </c>
      <c r="AE30" s="254">
        <v>21.002128417011129</v>
      </c>
      <c r="AF30" s="255">
        <v>17.429798294094777</v>
      </c>
      <c r="AG30" s="237"/>
      <c r="AH30" s="239">
        <v>2028</v>
      </c>
      <c r="AI30" s="256">
        <v>24.065008571428574</v>
      </c>
      <c r="AJ30" s="257">
        <v>3.6198547929670335</v>
      </c>
      <c r="AK30" s="257">
        <v>7.9081488161538447</v>
      </c>
      <c r="AL30" s="257">
        <v>0</v>
      </c>
      <c r="AM30" s="257">
        <v>5.5617321978021972E-3</v>
      </c>
      <c r="AN30" s="257">
        <v>2.1820551767032961</v>
      </c>
      <c r="AO30" s="257">
        <v>0</v>
      </c>
      <c r="AP30" s="257">
        <v>2.7215596758241762</v>
      </c>
      <c r="AQ30" s="257">
        <v>2.3711046462637357</v>
      </c>
      <c r="AR30" s="257">
        <v>0</v>
      </c>
      <c r="AS30" s="257">
        <v>0</v>
      </c>
      <c r="AT30" s="257">
        <v>0</v>
      </c>
      <c r="AU30" s="257">
        <v>0.33502039604395606</v>
      </c>
      <c r="AV30" s="258">
        <v>0.28397570593406596</v>
      </c>
    </row>
    <row r="31" spans="1:48">
      <c r="A31" s="237"/>
      <c r="B31" s="239">
        <v>2029</v>
      </c>
      <c r="C31" s="253">
        <v>2066.3904816560444</v>
      </c>
      <c r="D31" s="254">
        <v>267.09752318637356</v>
      </c>
      <c r="E31" s="254">
        <v>645.01923054087922</v>
      </c>
      <c r="F31" s="254">
        <v>0</v>
      </c>
      <c r="G31" s="254">
        <v>4.4920095687912092</v>
      </c>
      <c r="H31" s="254">
        <v>304.14039201593397</v>
      </c>
      <c r="I31" s="254">
        <v>0</v>
      </c>
      <c r="J31" s="254">
        <v>230.50133664978026</v>
      </c>
      <c r="K31" s="254">
        <v>235.69803301868126</v>
      </c>
      <c r="L31" s="254">
        <v>0</v>
      </c>
      <c r="M31" s="254">
        <v>0</v>
      </c>
      <c r="N31" s="254">
        <v>0</v>
      </c>
      <c r="O31" s="254">
        <v>30.454942065274729</v>
      </c>
      <c r="P31" s="255">
        <v>27.6986336310989</v>
      </c>
      <c r="Q31" s="237"/>
      <c r="R31" s="239">
        <v>2029</v>
      </c>
      <c r="S31" s="253">
        <v>1884.1277322560441</v>
      </c>
      <c r="T31" s="254">
        <v>201.99795430623823</v>
      </c>
      <c r="U31" s="254">
        <v>401.34673667169528</v>
      </c>
      <c r="V31" s="254">
        <v>0</v>
      </c>
      <c r="W31" s="254">
        <v>0.35449080890138074</v>
      </c>
      <c r="X31" s="254">
        <v>87.215767206518805</v>
      </c>
      <c r="Y31" s="254">
        <v>0</v>
      </c>
      <c r="Z31" s="254">
        <v>174.01454815592925</v>
      </c>
      <c r="AA31" s="254">
        <v>159.82232779672805</v>
      </c>
      <c r="AB31" s="254">
        <v>0</v>
      </c>
      <c r="AC31" s="254">
        <v>0</v>
      </c>
      <c r="AD31" s="254">
        <v>0</v>
      </c>
      <c r="AE31" s="254">
        <v>23.322563470757931</v>
      </c>
      <c r="AF31" s="255">
        <v>21.231010705473757</v>
      </c>
      <c r="AG31" s="237"/>
      <c r="AH31" s="239">
        <v>2029</v>
      </c>
      <c r="AI31" s="256">
        <v>23.990104879560441</v>
      </c>
      <c r="AJ31" s="257">
        <v>3.6162478061538459</v>
      </c>
      <c r="AK31" s="257">
        <v>7.8723677125274731</v>
      </c>
      <c r="AL31" s="257">
        <v>0</v>
      </c>
      <c r="AM31" s="257">
        <v>5.7129896703296702E-3</v>
      </c>
      <c r="AN31" s="257">
        <v>1.9583403391208787</v>
      </c>
      <c r="AO31" s="257">
        <v>0</v>
      </c>
      <c r="AP31" s="257">
        <v>3.0452532458241759</v>
      </c>
      <c r="AQ31" s="257">
        <v>2.8774204893406599</v>
      </c>
      <c r="AR31" s="257">
        <v>0</v>
      </c>
      <c r="AS31" s="257">
        <v>0</v>
      </c>
      <c r="AT31" s="257">
        <v>0</v>
      </c>
      <c r="AU31" s="257">
        <v>0.40452913076923075</v>
      </c>
      <c r="AV31" s="258">
        <v>0.36564320186813182</v>
      </c>
    </row>
    <row r="32" spans="1:48">
      <c r="A32" s="237"/>
      <c r="B32" s="239">
        <v>2030</v>
      </c>
      <c r="C32" s="253">
        <v>2137.1159856481318</v>
      </c>
      <c r="D32" s="254">
        <v>275.99144828186814</v>
      </c>
      <c r="E32" s="254">
        <v>669.28844564406586</v>
      </c>
      <c r="F32" s="254">
        <v>0</v>
      </c>
      <c r="G32" s="254">
        <v>4.1647440623076912</v>
      </c>
      <c r="H32" s="254">
        <v>323.9902321836264</v>
      </c>
      <c r="I32" s="254">
        <v>0</v>
      </c>
      <c r="J32" s="254">
        <v>277.88745538351645</v>
      </c>
      <c r="K32" s="254">
        <v>243.66214649626374</v>
      </c>
      <c r="L32" s="254">
        <v>0</v>
      </c>
      <c r="M32" s="254">
        <v>0</v>
      </c>
      <c r="N32" s="254">
        <v>0</v>
      </c>
      <c r="O32" s="254">
        <v>34.70429396868132</v>
      </c>
      <c r="P32" s="255">
        <v>55.512522289560437</v>
      </c>
      <c r="Q32" s="237"/>
      <c r="R32" s="239">
        <v>2030</v>
      </c>
      <c r="S32" s="253">
        <v>1954.8532362481317</v>
      </c>
      <c r="T32" s="254">
        <v>211.02571090447162</v>
      </c>
      <c r="U32" s="254">
        <v>423.88823556730227</v>
      </c>
      <c r="V32" s="254">
        <v>0</v>
      </c>
      <c r="W32" s="254">
        <v>-1.2480191718097775E-3</v>
      </c>
      <c r="X32" s="254">
        <v>99.312400419216615</v>
      </c>
      <c r="Y32" s="254">
        <v>0</v>
      </c>
      <c r="Z32" s="254">
        <v>210.95858441247032</v>
      </c>
      <c r="AA32" s="254">
        <v>167.78803353335306</v>
      </c>
      <c r="AB32" s="254">
        <v>0</v>
      </c>
      <c r="AC32" s="254">
        <v>0</v>
      </c>
      <c r="AD32" s="254">
        <v>0</v>
      </c>
      <c r="AE32" s="254">
        <v>26.311028513460293</v>
      </c>
      <c r="AF32" s="255">
        <v>40.143248095644097</v>
      </c>
      <c r="AG32" s="237"/>
      <c r="AH32" s="239">
        <v>2030</v>
      </c>
      <c r="AI32" s="256">
        <v>23.906318262967027</v>
      </c>
      <c r="AJ32" s="257">
        <v>3.6038697537362632</v>
      </c>
      <c r="AK32" s="257">
        <v>7.8640074297802203</v>
      </c>
      <c r="AL32" s="257">
        <v>0</v>
      </c>
      <c r="AM32" s="257">
        <v>5.4431115384615389E-3</v>
      </c>
      <c r="AN32" s="257">
        <v>1.9929683480219791</v>
      </c>
      <c r="AO32" s="257">
        <v>0</v>
      </c>
      <c r="AP32" s="257">
        <v>3.5694396384615374</v>
      </c>
      <c r="AQ32" s="257">
        <v>2.8644149640659329</v>
      </c>
      <c r="AR32" s="257">
        <v>0</v>
      </c>
      <c r="AS32" s="257">
        <v>0</v>
      </c>
      <c r="AT32" s="257">
        <v>0</v>
      </c>
      <c r="AU32" s="257">
        <v>0.44309716637362656</v>
      </c>
      <c r="AV32" s="258">
        <v>0.66860059032967045</v>
      </c>
    </row>
    <row r="33" spans="1:48">
      <c r="A33" s="237"/>
      <c r="B33" s="239">
        <v>2031</v>
      </c>
      <c r="C33" s="253">
        <v>2304.9116251683517</v>
      </c>
      <c r="D33" s="254">
        <v>298.04603341164835</v>
      </c>
      <c r="E33" s="254">
        <v>714.42043168802218</v>
      </c>
      <c r="F33" s="254">
        <v>0</v>
      </c>
      <c r="G33" s="254">
        <v>5.2295828690109909</v>
      </c>
      <c r="H33" s="254">
        <v>363.06507662219775</v>
      </c>
      <c r="I33" s="254">
        <v>0</v>
      </c>
      <c r="J33" s="254">
        <v>324.45838688637366</v>
      </c>
      <c r="K33" s="254">
        <v>260.21408387890114</v>
      </c>
      <c r="L33" s="254">
        <v>0</v>
      </c>
      <c r="M33" s="254">
        <v>0</v>
      </c>
      <c r="N33" s="254">
        <v>0</v>
      </c>
      <c r="O33" s="254">
        <v>41.952729394945052</v>
      </c>
      <c r="P33" s="255">
        <v>91.702901467802178</v>
      </c>
      <c r="Q33" s="237"/>
      <c r="R33" s="239">
        <v>2031</v>
      </c>
      <c r="S33" s="253">
        <v>2122.6488757683519</v>
      </c>
      <c r="T33" s="254">
        <v>232.96077886504918</v>
      </c>
      <c r="U33" s="254">
        <v>467.28614897290765</v>
      </c>
      <c r="V33" s="254">
        <v>0</v>
      </c>
      <c r="W33" s="254">
        <v>0.85559328154061598</v>
      </c>
      <c r="X33" s="254">
        <v>122.59879895278254</v>
      </c>
      <c r="Y33" s="254">
        <v>0</v>
      </c>
      <c r="Z33" s="254">
        <v>254.58630866264699</v>
      </c>
      <c r="AA33" s="254">
        <v>183.99242895721048</v>
      </c>
      <c r="AB33" s="254">
        <v>0</v>
      </c>
      <c r="AC33" s="254">
        <v>0</v>
      </c>
      <c r="AD33" s="254">
        <v>0</v>
      </c>
      <c r="AE33" s="254">
        <v>33.400267348681737</v>
      </c>
      <c r="AF33" s="255">
        <v>71.77775962192058</v>
      </c>
      <c r="AG33" s="237"/>
      <c r="AH33" s="239">
        <v>2031</v>
      </c>
      <c r="AI33" s="256">
        <v>23.91020580967033</v>
      </c>
      <c r="AJ33" s="257">
        <v>3.6149238759340663</v>
      </c>
      <c r="AK33" s="257">
        <v>7.8648107314285713</v>
      </c>
      <c r="AL33" s="257">
        <v>0</v>
      </c>
      <c r="AM33" s="257">
        <v>6.7575710989010987E-3</v>
      </c>
      <c r="AN33" s="257">
        <v>2.0989357454945048</v>
      </c>
      <c r="AO33" s="257">
        <v>0</v>
      </c>
      <c r="AP33" s="257">
        <v>3.8416563654945053</v>
      </c>
      <c r="AQ33" s="257">
        <v>2.8679756030769235</v>
      </c>
      <c r="AR33" s="257">
        <v>0</v>
      </c>
      <c r="AS33" s="257">
        <v>0</v>
      </c>
      <c r="AT33" s="257">
        <v>0</v>
      </c>
      <c r="AU33" s="257">
        <v>0.50837308549450555</v>
      </c>
      <c r="AV33" s="258">
        <v>1.1015850453846154</v>
      </c>
    </row>
    <row r="34" spans="1:48">
      <c r="A34" s="237"/>
      <c r="B34" s="239">
        <v>2032</v>
      </c>
      <c r="C34" s="253">
        <v>2276.3077095001099</v>
      </c>
      <c r="D34" s="254">
        <v>291.73890441252746</v>
      </c>
      <c r="E34" s="254">
        <v>716.59300034747241</v>
      </c>
      <c r="F34" s="254">
        <v>0</v>
      </c>
      <c r="G34" s="254">
        <v>5.4985473661538471</v>
      </c>
      <c r="H34" s="254">
        <v>360.11354733714296</v>
      </c>
      <c r="I34" s="254">
        <v>0</v>
      </c>
      <c r="J34" s="254">
        <v>374.44991013263734</v>
      </c>
      <c r="K34" s="254">
        <v>260.53794371450545</v>
      </c>
      <c r="L34" s="254">
        <v>0</v>
      </c>
      <c r="M34" s="254">
        <v>0</v>
      </c>
      <c r="N34" s="254">
        <v>0</v>
      </c>
      <c r="O34" s="254">
        <v>40.900817459010987</v>
      </c>
      <c r="P34" s="255">
        <v>131.83717340087912</v>
      </c>
      <c r="Q34" s="237"/>
      <c r="R34" s="239">
        <v>2032</v>
      </c>
      <c r="S34" s="253">
        <v>2094.0449601001101</v>
      </c>
      <c r="T34" s="254">
        <v>226.6742357927389</v>
      </c>
      <c r="U34" s="254">
        <v>467.52604810248863</v>
      </c>
      <c r="V34" s="254">
        <v>0</v>
      </c>
      <c r="W34" s="254">
        <v>1.0782106043621464</v>
      </c>
      <c r="X34" s="254">
        <v>120.30553782690147</v>
      </c>
      <c r="Y34" s="254">
        <v>0</v>
      </c>
      <c r="Z34" s="254">
        <v>289.36226576890283</v>
      </c>
      <c r="AA34" s="254">
        <v>184.13011609925334</v>
      </c>
      <c r="AB34" s="254">
        <v>0</v>
      </c>
      <c r="AC34" s="254">
        <v>0</v>
      </c>
      <c r="AD34" s="254">
        <v>0</v>
      </c>
      <c r="AE34" s="254">
        <v>32.35132098659156</v>
      </c>
      <c r="AF34" s="255">
        <v>106.17373224705855</v>
      </c>
      <c r="AG34" s="237"/>
      <c r="AH34" s="239">
        <v>2032</v>
      </c>
      <c r="AI34" s="256">
        <v>23.899238976923076</v>
      </c>
      <c r="AJ34" s="257">
        <v>3.6130198871428574</v>
      </c>
      <c r="AK34" s="257">
        <v>7.8789926036263758</v>
      </c>
      <c r="AL34" s="257">
        <v>0</v>
      </c>
      <c r="AM34" s="257">
        <v>6.9824803296703328E-3</v>
      </c>
      <c r="AN34" s="257">
        <v>2.0444823380219779</v>
      </c>
      <c r="AO34" s="257">
        <v>0</v>
      </c>
      <c r="AP34" s="257">
        <v>4.4809414320879126</v>
      </c>
      <c r="AQ34" s="257">
        <v>2.8669516845054952</v>
      </c>
      <c r="AR34" s="257">
        <v>0</v>
      </c>
      <c r="AS34" s="257">
        <v>0</v>
      </c>
      <c r="AT34" s="257">
        <v>0</v>
      </c>
      <c r="AU34" s="257">
        <v>0.50717346406593411</v>
      </c>
      <c r="AV34" s="258">
        <v>1.5406631543956044</v>
      </c>
    </row>
    <row r="35" spans="1:48">
      <c r="A35" s="237"/>
      <c r="B35" s="239">
        <v>2033</v>
      </c>
      <c r="C35" s="253">
        <v>2444.5897375264835</v>
      </c>
      <c r="D35" s="254">
        <v>318.25769592604399</v>
      </c>
      <c r="E35" s="254">
        <v>778.01281207318675</v>
      </c>
      <c r="F35" s="254">
        <v>0</v>
      </c>
      <c r="G35" s="254">
        <v>5.9060488859340667</v>
      </c>
      <c r="H35" s="254">
        <v>413.59495953219783</v>
      </c>
      <c r="I35" s="254">
        <v>0</v>
      </c>
      <c r="J35" s="254">
        <v>460.19877800285707</v>
      </c>
      <c r="K35" s="254">
        <v>282.97062005857146</v>
      </c>
      <c r="L35" s="254">
        <v>0</v>
      </c>
      <c r="M35" s="254">
        <v>0</v>
      </c>
      <c r="N35" s="254">
        <v>0</v>
      </c>
      <c r="O35" s="254">
        <v>43.367735996043947</v>
      </c>
      <c r="P35" s="255">
        <v>157.42562966692304</v>
      </c>
      <c r="Q35" s="237"/>
      <c r="R35" s="239">
        <v>2033</v>
      </c>
      <c r="S35" s="253">
        <v>2262.3269881264832</v>
      </c>
      <c r="T35" s="254">
        <v>253.24543559028311</v>
      </c>
      <c r="U35" s="254">
        <v>526.95162654636704</v>
      </c>
      <c r="V35" s="254">
        <v>0</v>
      </c>
      <c r="W35" s="254">
        <v>1.3967375799831501</v>
      </c>
      <c r="X35" s="254">
        <v>147.12718150926878</v>
      </c>
      <c r="Y35" s="254">
        <v>0</v>
      </c>
      <c r="Z35" s="254">
        <v>369.2663968178918</v>
      </c>
      <c r="AA35" s="254">
        <v>206.12736300660231</v>
      </c>
      <c r="AB35" s="254">
        <v>0</v>
      </c>
      <c r="AC35" s="254">
        <v>0</v>
      </c>
      <c r="AD35" s="254">
        <v>0</v>
      </c>
      <c r="AE35" s="254">
        <v>34.828712903919616</v>
      </c>
      <c r="AF35" s="255">
        <v>125.29182005889793</v>
      </c>
      <c r="AG35" s="237"/>
      <c r="AH35" s="239">
        <v>2033</v>
      </c>
      <c r="AI35" s="256">
        <v>23.82250263450549</v>
      </c>
      <c r="AJ35" s="257">
        <v>3.6081726540659336</v>
      </c>
      <c r="AK35" s="257">
        <v>7.8720189404395615</v>
      </c>
      <c r="AL35" s="257">
        <v>0</v>
      </c>
      <c r="AM35" s="257">
        <v>7.473358571428574E-3</v>
      </c>
      <c r="AN35" s="257">
        <v>2.2383018181318683</v>
      </c>
      <c r="AO35" s="257">
        <v>0</v>
      </c>
      <c r="AP35" s="257">
        <v>5.0215201243956038</v>
      </c>
      <c r="AQ35" s="257">
        <v>2.8698997085714288</v>
      </c>
      <c r="AR35" s="257">
        <v>0</v>
      </c>
      <c r="AS35" s="257">
        <v>0</v>
      </c>
      <c r="AT35" s="257">
        <v>0</v>
      </c>
      <c r="AU35" s="257">
        <v>0.50293794571428563</v>
      </c>
      <c r="AV35" s="258">
        <v>1.8022170764835166</v>
      </c>
    </row>
    <row r="36" spans="1:48">
      <c r="A36" s="237"/>
      <c r="B36" s="239">
        <v>2034</v>
      </c>
      <c r="C36" s="253">
        <v>2490.5534179630772</v>
      </c>
      <c r="D36" s="254">
        <v>320.78995854362643</v>
      </c>
      <c r="E36" s="254">
        <v>803.8050187619782</v>
      </c>
      <c r="F36" s="254">
        <v>0</v>
      </c>
      <c r="G36" s="254">
        <v>7.1167024154945038</v>
      </c>
      <c r="H36" s="254">
        <v>436.63792847384616</v>
      </c>
      <c r="I36" s="254">
        <v>0</v>
      </c>
      <c r="J36" s="254">
        <v>508.01742143153848</v>
      </c>
      <c r="K36" s="254">
        <v>291.56332039208797</v>
      </c>
      <c r="L36" s="254">
        <v>0</v>
      </c>
      <c r="M36" s="254">
        <v>0</v>
      </c>
      <c r="N36" s="254">
        <v>0</v>
      </c>
      <c r="O36" s="254">
        <v>46.680907586373628</v>
      </c>
      <c r="P36" s="255">
        <v>210.73604662736267</v>
      </c>
      <c r="Q36" s="237"/>
      <c r="R36" s="239">
        <v>2034</v>
      </c>
      <c r="S36" s="253">
        <v>2308.2906685630774</v>
      </c>
      <c r="T36" s="254">
        <v>255.85970870233717</v>
      </c>
      <c r="U36" s="254">
        <v>550.67705715335819</v>
      </c>
      <c r="V36" s="254">
        <v>0</v>
      </c>
      <c r="W36" s="254">
        <v>2.3499750634941452</v>
      </c>
      <c r="X36" s="254">
        <v>163.5833307413983</v>
      </c>
      <c r="Y36" s="254">
        <v>0</v>
      </c>
      <c r="Z36" s="254">
        <v>406.21048793978673</v>
      </c>
      <c r="AA36" s="254">
        <v>214.52841548702068</v>
      </c>
      <c r="AB36" s="254">
        <v>0</v>
      </c>
      <c r="AC36" s="254">
        <v>0</v>
      </c>
      <c r="AD36" s="254">
        <v>0</v>
      </c>
      <c r="AE36" s="254">
        <v>36.88513351983466</v>
      </c>
      <c r="AF36" s="255">
        <v>172.62975012163372</v>
      </c>
      <c r="AG36" s="237"/>
      <c r="AH36" s="239">
        <v>2034</v>
      </c>
      <c r="AI36" s="256">
        <v>23.833745020989014</v>
      </c>
      <c r="AJ36" s="257">
        <v>3.6005875176923081</v>
      </c>
      <c r="AK36" s="257">
        <v>7.8688085746153815</v>
      </c>
      <c r="AL36" s="257">
        <v>0</v>
      </c>
      <c r="AM36" s="257">
        <v>9.0218916483516473E-3</v>
      </c>
      <c r="AN36" s="257">
        <v>2.2466620499999999</v>
      </c>
      <c r="AO36" s="257">
        <v>0</v>
      </c>
      <c r="AP36" s="257">
        <v>5.4753055763736267</v>
      </c>
      <c r="AQ36" s="257">
        <v>2.86411834043956</v>
      </c>
      <c r="AR36" s="257">
        <v>0</v>
      </c>
      <c r="AS36" s="257">
        <v>0</v>
      </c>
      <c r="AT36" s="257">
        <v>0</v>
      </c>
      <c r="AU36" s="257">
        <v>0.5398024467032968</v>
      </c>
      <c r="AV36" s="258">
        <v>2.3374363101098901</v>
      </c>
    </row>
    <row r="37" spans="1:48" ht="15.75" thickBot="1">
      <c r="A37" s="237"/>
      <c r="B37" s="239">
        <v>2035</v>
      </c>
      <c r="C37" s="259">
        <v>2331.4727876314287</v>
      </c>
      <c r="D37" s="260">
        <v>303.78339542252752</v>
      </c>
      <c r="E37" s="260">
        <v>751.31497844549426</v>
      </c>
      <c r="F37" s="260">
        <v>0</v>
      </c>
      <c r="G37" s="260">
        <v>3.4912957125274722</v>
      </c>
      <c r="H37" s="260">
        <v>376.51362275384616</v>
      </c>
      <c r="I37" s="260">
        <v>0</v>
      </c>
      <c r="J37" s="260">
        <v>522.3518293621978</v>
      </c>
      <c r="K37" s="260">
        <v>272.75988314373632</v>
      </c>
      <c r="L37" s="260">
        <v>0</v>
      </c>
      <c r="M37" s="260">
        <v>0</v>
      </c>
      <c r="N37" s="260">
        <v>45.1704490042857</v>
      </c>
      <c r="O37" s="260">
        <v>49.553832205714293</v>
      </c>
      <c r="P37" s="261">
        <v>237.80483783747255</v>
      </c>
      <c r="Q37" s="237"/>
      <c r="R37" s="239">
        <v>2035</v>
      </c>
      <c r="S37" s="259">
        <v>2149.2100382314288</v>
      </c>
      <c r="T37" s="260">
        <v>238.85810587733053</v>
      </c>
      <c r="U37" s="260">
        <v>496.11532908202901</v>
      </c>
      <c r="V37" s="260">
        <v>0</v>
      </c>
      <c r="W37" s="260">
        <v>-0.54365391327968748</v>
      </c>
      <c r="X37" s="260">
        <v>110.29031506851032</v>
      </c>
      <c r="Y37" s="260">
        <v>0</v>
      </c>
      <c r="Z37" s="260">
        <v>414.88302808923828</v>
      </c>
      <c r="AA37" s="260">
        <v>195.68448807564727</v>
      </c>
      <c r="AB37" s="260">
        <v>0</v>
      </c>
      <c r="AC37" s="260">
        <v>0</v>
      </c>
      <c r="AD37" s="260">
        <v>18.516994365368248</v>
      </c>
      <c r="AE37" s="260">
        <v>37.902067515732348</v>
      </c>
      <c r="AF37" s="261">
        <v>187.91493159873676</v>
      </c>
      <c r="AG37" s="237"/>
      <c r="AH37" s="239">
        <v>2035</v>
      </c>
      <c r="AI37" s="262">
        <v>23.766420368791213</v>
      </c>
      <c r="AJ37" s="263">
        <v>3.6001287407692306</v>
      </c>
      <c r="AK37" s="263">
        <v>7.8461727117582418</v>
      </c>
      <c r="AL37" s="263">
        <v>0</v>
      </c>
      <c r="AM37" s="263">
        <v>4.3001616483516478E-3</v>
      </c>
      <c r="AN37" s="263">
        <v>2.1463142613186812</v>
      </c>
      <c r="AO37" s="263">
        <v>0</v>
      </c>
      <c r="AP37" s="263">
        <v>5.9257707429670337</v>
      </c>
      <c r="AQ37" s="263">
        <v>2.8494958215384614</v>
      </c>
      <c r="AR37" s="263">
        <v>0</v>
      </c>
      <c r="AS37" s="263">
        <v>0</v>
      </c>
      <c r="AT37" s="263">
        <v>0.18986152846153848</v>
      </c>
      <c r="AU37" s="263">
        <v>0.62057828571428564</v>
      </c>
      <c r="AV37" s="264">
        <v>2.8830217868131869</v>
      </c>
    </row>
    <row r="38" spans="1:48">
      <c r="A38" s="237"/>
      <c r="B38" s="239"/>
      <c r="C38" s="265"/>
      <c r="D38" s="265"/>
      <c r="E38" s="265"/>
      <c r="F38" s="265"/>
      <c r="G38" s="265"/>
      <c r="H38" s="265"/>
      <c r="I38" s="265"/>
      <c r="J38" s="265"/>
      <c r="K38" s="265"/>
      <c r="L38" s="265"/>
      <c r="M38" s="265"/>
      <c r="N38" s="265"/>
      <c r="O38" s="265"/>
      <c r="P38" s="265"/>
      <c r="Q38" s="237"/>
      <c r="R38" s="239"/>
      <c r="S38" s="265"/>
      <c r="T38" s="265"/>
      <c r="U38" s="265"/>
      <c r="V38" s="265"/>
      <c r="W38" s="265"/>
      <c r="X38" s="265"/>
      <c r="Y38" s="265"/>
      <c r="Z38" s="265"/>
      <c r="AA38" s="265"/>
      <c r="AB38" s="265"/>
      <c r="AC38" s="265"/>
      <c r="AD38" s="265"/>
      <c r="AE38" s="265"/>
      <c r="AF38" s="265"/>
      <c r="AG38" s="237"/>
      <c r="AH38" s="239"/>
      <c r="AI38" s="266"/>
      <c r="AJ38" s="266"/>
      <c r="AK38" s="266"/>
      <c r="AL38" s="266"/>
      <c r="AM38" s="266"/>
      <c r="AN38" s="266"/>
      <c r="AO38" s="266"/>
      <c r="AP38" s="266"/>
      <c r="AQ38" s="266"/>
      <c r="AR38" s="266"/>
      <c r="AS38" s="266"/>
      <c r="AT38" s="266"/>
      <c r="AU38" s="266"/>
      <c r="AV38" s="266"/>
    </row>
    <row r="39" spans="1:48">
      <c r="A39" s="267" t="s">
        <v>85</v>
      </c>
      <c r="B39" s="268"/>
      <c r="C39" s="269"/>
      <c r="D39" s="269"/>
      <c r="E39" s="269"/>
      <c r="F39" s="269"/>
      <c r="G39" s="269"/>
      <c r="H39" s="269"/>
      <c r="I39" s="269"/>
      <c r="J39" s="269"/>
      <c r="K39" s="269"/>
      <c r="L39" s="269"/>
      <c r="M39" s="269"/>
      <c r="N39" s="269"/>
      <c r="O39" s="269"/>
      <c r="P39" s="269"/>
      <c r="Q39" s="270"/>
      <c r="R39" s="268"/>
      <c r="S39" s="269"/>
      <c r="T39" s="269"/>
      <c r="U39" s="269"/>
      <c r="V39" s="269"/>
      <c r="W39" s="269"/>
      <c r="X39" s="269"/>
      <c r="Y39" s="269"/>
      <c r="Z39" s="269"/>
      <c r="AA39" s="269"/>
      <c r="AB39" s="269"/>
      <c r="AC39" s="269"/>
      <c r="AD39" s="269"/>
      <c r="AE39" s="269"/>
      <c r="AF39" s="269"/>
      <c r="AG39" s="270"/>
      <c r="AH39" s="268"/>
      <c r="AI39" s="271"/>
      <c r="AJ39" s="271"/>
      <c r="AK39" s="271"/>
      <c r="AL39" s="271"/>
      <c r="AM39" s="271"/>
      <c r="AN39" s="271"/>
      <c r="AO39" s="271"/>
      <c r="AP39" s="271"/>
      <c r="AQ39" s="271"/>
      <c r="AR39" s="271"/>
      <c r="AS39" s="271"/>
      <c r="AT39" s="271"/>
      <c r="AU39" s="271"/>
      <c r="AV39" s="271"/>
    </row>
    <row r="40" spans="1:48">
      <c r="A40" s="267" t="s">
        <v>88</v>
      </c>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row>
    <row r="41" spans="1:48" ht="15.75" thickBot="1">
      <c r="A41" s="270"/>
      <c r="B41" s="268"/>
      <c r="C41" s="272" t="s">
        <v>253</v>
      </c>
      <c r="D41" s="268"/>
      <c r="E41" s="268"/>
      <c r="F41" s="268"/>
      <c r="G41" s="268"/>
      <c r="H41" s="268"/>
      <c r="I41" s="268"/>
      <c r="J41" s="268"/>
      <c r="K41" s="268"/>
      <c r="L41" s="268"/>
      <c r="M41" s="268"/>
      <c r="N41" s="268"/>
      <c r="O41" s="268"/>
      <c r="P41" s="268"/>
      <c r="Q41" s="270"/>
      <c r="R41" s="270"/>
      <c r="S41" s="272" t="s">
        <v>254</v>
      </c>
      <c r="T41" s="268"/>
      <c r="U41" s="268"/>
      <c r="V41" s="268"/>
      <c r="W41" s="268"/>
      <c r="X41" s="268"/>
      <c r="Y41" s="268"/>
      <c r="Z41" s="268"/>
      <c r="AA41" s="268"/>
      <c r="AB41" s="268"/>
      <c r="AC41" s="268"/>
      <c r="AD41" s="268"/>
      <c r="AE41" s="268"/>
      <c r="AF41" s="268"/>
      <c r="AG41" s="270"/>
      <c r="AH41" s="270"/>
      <c r="AI41" s="272" t="s">
        <v>255</v>
      </c>
      <c r="AJ41" s="273"/>
      <c r="AK41" s="268"/>
      <c r="AL41" s="268"/>
      <c r="AM41" s="268"/>
      <c r="AN41" s="268"/>
      <c r="AO41" s="268"/>
      <c r="AP41" s="268"/>
      <c r="AQ41" s="268"/>
      <c r="AR41" s="268"/>
      <c r="AS41" s="268"/>
      <c r="AT41" s="268"/>
      <c r="AU41" s="268"/>
      <c r="AV41" s="268"/>
    </row>
    <row r="42" spans="1:48">
      <c r="A42" s="270"/>
      <c r="B42" s="268"/>
      <c r="C42" s="506" t="s">
        <v>256</v>
      </c>
      <c r="D42" s="507"/>
      <c r="E42" s="507"/>
      <c r="F42" s="507"/>
      <c r="G42" s="507"/>
      <c r="H42" s="507"/>
      <c r="I42" s="507" t="s">
        <v>257</v>
      </c>
      <c r="J42" s="507"/>
      <c r="K42" s="507"/>
      <c r="L42" s="507"/>
      <c r="M42" s="507"/>
      <c r="N42" s="507"/>
      <c r="O42" s="507"/>
      <c r="P42" s="508"/>
      <c r="Q42" s="270"/>
      <c r="R42" s="268"/>
      <c r="S42" s="506" t="s">
        <v>256</v>
      </c>
      <c r="T42" s="507"/>
      <c r="U42" s="507"/>
      <c r="V42" s="507"/>
      <c r="W42" s="507"/>
      <c r="X42" s="507"/>
      <c r="Y42" s="507" t="s">
        <v>257</v>
      </c>
      <c r="Z42" s="507"/>
      <c r="AA42" s="507"/>
      <c r="AB42" s="507"/>
      <c r="AC42" s="507"/>
      <c r="AD42" s="507"/>
      <c r="AE42" s="507"/>
      <c r="AF42" s="508"/>
      <c r="AG42" s="270"/>
      <c r="AH42" s="268"/>
      <c r="AI42" s="506" t="s">
        <v>256</v>
      </c>
      <c r="AJ42" s="507"/>
      <c r="AK42" s="507"/>
      <c r="AL42" s="507"/>
      <c r="AM42" s="507"/>
      <c r="AN42" s="507"/>
      <c r="AO42" s="507" t="s">
        <v>257</v>
      </c>
      <c r="AP42" s="507"/>
      <c r="AQ42" s="507"/>
      <c r="AR42" s="507"/>
      <c r="AS42" s="507"/>
      <c r="AT42" s="507"/>
      <c r="AU42" s="507"/>
      <c r="AV42" s="508"/>
    </row>
    <row r="43" spans="1:48" ht="29.1" customHeight="1" thickBot="1">
      <c r="A43" s="270"/>
      <c r="B43" s="268" t="s">
        <v>49</v>
      </c>
      <c r="C43" s="274" t="s">
        <v>71</v>
      </c>
      <c r="D43" s="275" t="s">
        <v>67</v>
      </c>
      <c r="E43" s="275" t="s">
        <v>70</v>
      </c>
      <c r="F43" s="275" t="s">
        <v>51</v>
      </c>
      <c r="G43" s="275" t="s">
        <v>186</v>
      </c>
      <c r="H43" s="275" t="s">
        <v>50</v>
      </c>
      <c r="I43" s="275" t="s">
        <v>71</v>
      </c>
      <c r="J43" s="275" t="s">
        <v>67</v>
      </c>
      <c r="K43" s="275" t="s">
        <v>70</v>
      </c>
      <c r="L43" s="275" t="s">
        <v>51</v>
      </c>
      <c r="M43" s="275" t="s">
        <v>186</v>
      </c>
      <c r="N43" s="275" t="s">
        <v>50</v>
      </c>
      <c r="O43" s="355" t="s">
        <v>68</v>
      </c>
      <c r="P43" s="276" t="s">
        <v>69</v>
      </c>
      <c r="Q43" s="270"/>
      <c r="R43" s="268" t="s">
        <v>49</v>
      </c>
      <c r="S43" s="274" t="s">
        <v>71</v>
      </c>
      <c r="T43" s="275" t="s">
        <v>67</v>
      </c>
      <c r="U43" s="275" t="s">
        <v>70</v>
      </c>
      <c r="V43" s="275" t="s">
        <v>51</v>
      </c>
      <c r="W43" s="275" t="s">
        <v>186</v>
      </c>
      <c r="X43" s="275" t="s">
        <v>50</v>
      </c>
      <c r="Y43" s="275" t="s">
        <v>71</v>
      </c>
      <c r="Z43" s="275" t="s">
        <v>67</v>
      </c>
      <c r="AA43" s="275" t="s">
        <v>70</v>
      </c>
      <c r="AB43" s="275" t="s">
        <v>51</v>
      </c>
      <c r="AC43" s="275" t="s">
        <v>186</v>
      </c>
      <c r="AD43" s="275" t="s">
        <v>50</v>
      </c>
      <c r="AE43" s="355" t="s">
        <v>68</v>
      </c>
      <c r="AF43" s="276" t="s">
        <v>69</v>
      </c>
      <c r="AG43" s="270"/>
      <c r="AH43" s="268" t="s">
        <v>49</v>
      </c>
      <c r="AI43" s="274" t="s">
        <v>71</v>
      </c>
      <c r="AJ43" s="275" t="s">
        <v>67</v>
      </c>
      <c r="AK43" s="275" t="s">
        <v>70</v>
      </c>
      <c r="AL43" s="275" t="s">
        <v>51</v>
      </c>
      <c r="AM43" s="275" t="s">
        <v>186</v>
      </c>
      <c r="AN43" s="275" t="s">
        <v>50</v>
      </c>
      <c r="AO43" s="275" t="s">
        <v>71</v>
      </c>
      <c r="AP43" s="275" t="s">
        <v>67</v>
      </c>
      <c r="AQ43" s="275" t="s">
        <v>70</v>
      </c>
      <c r="AR43" s="275" t="s">
        <v>51</v>
      </c>
      <c r="AS43" s="275" t="s">
        <v>186</v>
      </c>
      <c r="AT43" s="275" t="s">
        <v>50</v>
      </c>
      <c r="AU43" s="355" t="s">
        <v>68</v>
      </c>
      <c r="AV43" s="276" t="s">
        <v>69</v>
      </c>
    </row>
    <row r="44" spans="1:48">
      <c r="A44" s="270"/>
      <c r="B44" s="268">
        <v>2022</v>
      </c>
      <c r="C44" s="277">
        <v>2579.1673666017577</v>
      </c>
      <c r="D44" s="278">
        <v>356.6149164492308</v>
      </c>
      <c r="E44" s="278">
        <v>863.66932063769229</v>
      </c>
      <c r="F44" s="278">
        <v>56.792884051318673</v>
      </c>
      <c r="G44" s="278">
        <v>1.1119947373626373</v>
      </c>
      <c r="H44" s="278">
        <v>630.38826444582412</v>
      </c>
      <c r="I44" s="278">
        <v>0</v>
      </c>
      <c r="J44" s="278">
        <v>0</v>
      </c>
      <c r="K44" s="278">
        <v>0</v>
      </c>
      <c r="L44" s="278">
        <v>0</v>
      </c>
      <c r="M44" s="278">
        <v>0</v>
      </c>
      <c r="N44" s="278">
        <v>0</v>
      </c>
      <c r="O44" s="278">
        <v>1.0733787684615388</v>
      </c>
      <c r="P44" s="279">
        <v>0</v>
      </c>
      <c r="Q44" s="270"/>
      <c r="R44" s="268">
        <v>2022</v>
      </c>
      <c r="S44" s="280">
        <v>2396.9046172017579</v>
      </c>
      <c r="T44" s="281">
        <v>304.37359960444132</v>
      </c>
      <c r="U44" s="281">
        <v>614.63294323694606</v>
      </c>
      <c r="V44" s="281">
        <v>-36.376114491234901</v>
      </c>
      <c r="W44" s="281">
        <v>-2.8240843976072547</v>
      </c>
      <c r="X44" s="281">
        <v>110.53618393732407</v>
      </c>
      <c r="Y44" s="281">
        <v>0</v>
      </c>
      <c r="Z44" s="281">
        <v>0</v>
      </c>
      <c r="AA44" s="281">
        <v>0</v>
      </c>
      <c r="AB44" s="281">
        <v>0</v>
      </c>
      <c r="AC44" s="281">
        <v>0</v>
      </c>
      <c r="AD44" s="281">
        <v>0</v>
      </c>
      <c r="AE44" s="281">
        <v>0.6245174530558244</v>
      </c>
      <c r="AF44" s="282">
        <v>0</v>
      </c>
      <c r="AG44" s="270"/>
      <c r="AH44" s="268">
        <v>2022</v>
      </c>
      <c r="AI44" s="283">
        <v>16.353152890769227</v>
      </c>
      <c r="AJ44" s="284">
        <v>2.4269903112087916</v>
      </c>
      <c r="AK44" s="284">
        <v>5.4385311864835133</v>
      </c>
      <c r="AL44" s="284">
        <v>0.23806646516483521</v>
      </c>
      <c r="AM44" s="284">
        <v>1.7619764835164831E-3</v>
      </c>
      <c r="AN44" s="284">
        <v>3.2637337316483519</v>
      </c>
      <c r="AO44" s="284">
        <v>0</v>
      </c>
      <c r="AP44" s="284">
        <v>0</v>
      </c>
      <c r="AQ44" s="284">
        <v>0</v>
      </c>
      <c r="AR44" s="284">
        <v>0</v>
      </c>
      <c r="AS44" s="284">
        <v>0</v>
      </c>
      <c r="AT44" s="284">
        <v>0</v>
      </c>
      <c r="AU44" s="284">
        <v>7.7115747252747288E-3</v>
      </c>
      <c r="AV44" s="285">
        <v>0</v>
      </c>
    </row>
    <row r="45" spans="1:48">
      <c r="A45" s="270"/>
      <c r="B45" s="268">
        <v>2023</v>
      </c>
      <c r="C45" s="286">
        <v>2605.4508174799994</v>
      </c>
      <c r="D45" s="287">
        <v>370.54814237450552</v>
      </c>
      <c r="E45" s="287">
        <v>892.82026808197804</v>
      </c>
      <c r="F45" s="287">
        <v>27.775072612527463</v>
      </c>
      <c r="G45" s="287">
        <v>0.33761990637362632</v>
      </c>
      <c r="H45" s="287">
        <v>586.69382127296706</v>
      </c>
      <c r="I45" s="287">
        <v>0</v>
      </c>
      <c r="J45" s="287">
        <v>15.743641101538463</v>
      </c>
      <c r="K45" s="287">
        <v>24.529252093406591</v>
      </c>
      <c r="L45" s="287">
        <v>0</v>
      </c>
      <c r="M45" s="287">
        <v>0</v>
      </c>
      <c r="N45" s="287">
        <v>0</v>
      </c>
      <c r="O45" s="287">
        <v>5.7404524936263739</v>
      </c>
      <c r="P45" s="288">
        <v>0</v>
      </c>
      <c r="Q45" s="270"/>
      <c r="R45" s="268">
        <v>2023</v>
      </c>
      <c r="S45" s="286">
        <v>2423.18806808</v>
      </c>
      <c r="T45" s="287">
        <v>305.36506301074201</v>
      </c>
      <c r="U45" s="287">
        <v>625.73960359666273</v>
      </c>
      <c r="V45" s="287">
        <v>-42.571403732214129</v>
      </c>
      <c r="W45" s="287">
        <v>-3.1938071020374688</v>
      </c>
      <c r="X45" s="287">
        <v>70.629378317577448</v>
      </c>
      <c r="Y45" s="287">
        <v>0</v>
      </c>
      <c r="Z45" s="287">
        <v>7.3151590208839563</v>
      </c>
      <c r="AA45" s="287">
        <v>-7.4842753736703358</v>
      </c>
      <c r="AB45" s="287">
        <v>0</v>
      </c>
      <c r="AC45" s="287">
        <v>0</v>
      </c>
      <c r="AD45" s="287">
        <v>0</v>
      </c>
      <c r="AE45" s="287">
        <v>4.2472022761109454</v>
      </c>
      <c r="AF45" s="288">
        <v>0</v>
      </c>
      <c r="AG45" s="270"/>
      <c r="AH45" s="268">
        <v>2023</v>
      </c>
      <c r="AI45" s="289">
        <v>24.131475277472529</v>
      </c>
      <c r="AJ45" s="290">
        <v>3.6239716762637366</v>
      </c>
      <c r="AK45" s="290">
        <v>7.999294582087912</v>
      </c>
      <c r="AL45" s="290">
        <v>0.13852803747252751</v>
      </c>
      <c r="AM45" s="290">
        <v>5.3323406593406598E-4</v>
      </c>
      <c r="AN45" s="290">
        <v>3.8193342119780218</v>
      </c>
      <c r="AO45" s="290">
        <v>0</v>
      </c>
      <c r="AP45" s="290">
        <v>0.17474884208791205</v>
      </c>
      <c r="AQ45" s="290">
        <v>0.3519961906593404</v>
      </c>
      <c r="AR45" s="290">
        <v>0</v>
      </c>
      <c r="AS45" s="290">
        <v>0</v>
      </c>
      <c r="AT45" s="290">
        <v>0</v>
      </c>
      <c r="AU45" s="290">
        <v>5.3756540989010976E-2</v>
      </c>
      <c r="AV45" s="291">
        <v>0</v>
      </c>
    </row>
    <row r="46" spans="1:48">
      <c r="A46" s="270"/>
      <c r="B46" s="268">
        <v>2024</v>
      </c>
      <c r="C46" s="286">
        <v>2083.0134959565939</v>
      </c>
      <c r="D46" s="287">
        <v>291.48900877494503</v>
      </c>
      <c r="E46" s="287">
        <v>701.03867544846139</v>
      </c>
      <c r="F46" s="287">
        <v>19.82164610065934</v>
      </c>
      <c r="G46" s="287">
        <v>0.91846824582417597</v>
      </c>
      <c r="H46" s="287">
        <v>357.27850542054955</v>
      </c>
      <c r="I46" s="287">
        <v>0</v>
      </c>
      <c r="J46" s="287">
        <v>80.489974871538465</v>
      </c>
      <c r="K46" s="287">
        <v>120.09285559340661</v>
      </c>
      <c r="L46" s="287">
        <v>0</v>
      </c>
      <c r="M46" s="287">
        <v>0</v>
      </c>
      <c r="N46" s="287">
        <v>0</v>
      </c>
      <c r="O46" s="287">
        <v>8.4930942543956043</v>
      </c>
      <c r="P46" s="288">
        <v>0</v>
      </c>
      <c r="Q46" s="270"/>
      <c r="R46" s="268">
        <v>2024</v>
      </c>
      <c r="S46" s="286">
        <v>1900.7507465565936</v>
      </c>
      <c r="T46" s="287">
        <v>226.27518292044041</v>
      </c>
      <c r="U46" s="287">
        <v>432.89677247605391</v>
      </c>
      <c r="V46" s="287">
        <v>-40.039480144163129</v>
      </c>
      <c r="W46" s="287">
        <v>-2.8988095157150879</v>
      </c>
      <c r="X46" s="287">
        <v>56.236200916144284</v>
      </c>
      <c r="Y46" s="287">
        <v>0</v>
      </c>
      <c r="Z46" s="287">
        <v>61.721407656308571</v>
      </c>
      <c r="AA46" s="287">
        <v>85.733146478575847</v>
      </c>
      <c r="AB46" s="287">
        <v>0</v>
      </c>
      <c r="AC46" s="287">
        <v>0</v>
      </c>
      <c r="AD46" s="287">
        <v>0</v>
      </c>
      <c r="AE46" s="287">
        <v>6.9014584083606314</v>
      </c>
      <c r="AF46" s="288">
        <v>0</v>
      </c>
      <c r="AG46" s="270"/>
      <c r="AH46" s="268">
        <v>2024</v>
      </c>
      <c r="AI46" s="289">
        <v>24.058678391318676</v>
      </c>
      <c r="AJ46" s="290">
        <v>3.6268154138461544</v>
      </c>
      <c r="AK46" s="290">
        <v>8.0430184812087901</v>
      </c>
      <c r="AL46" s="290">
        <v>9.1597069450549476E-2</v>
      </c>
      <c r="AM46" s="290">
        <v>1.3593553846153845E-3</v>
      </c>
      <c r="AN46" s="290">
        <v>2.6041490416483519</v>
      </c>
      <c r="AO46" s="290">
        <v>0</v>
      </c>
      <c r="AP46" s="290">
        <v>0.95710151824175849</v>
      </c>
      <c r="AQ46" s="290">
        <v>1.3993987119780222</v>
      </c>
      <c r="AR46" s="290">
        <v>0</v>
      </c>
      <c r="AS46" s="290">
        <v>0</v>
      </c>
      <c r="AT46" s="290">
        <v>0</v>
      </c>
      <c r="AU46" s="290">
        <v>9.4099971318681336E-2</v>
      </c>
      <c r="AV46" s="291">
        <v>0</v>
      </c>
    </row>
    <row r="47" spans="1:48">
      <c r="A47" s="270"/>
      <c r="B47" s="268">
        <v>2025</v>
      </c>
      <c r="C47" s="286">
        <v>2045.9503920437362</v>
      </c>
      <c r="D47" s="287">
        <v>282.92024691032964</v>
      </c>
      <c r="E47" s="287">
        <v>673.26841390164816</v>
      </c>
      <c r="F47" s="287">
        <v>21.789382804065927</v>
      </c>
      <c r="G47" s="287">
        <v>1.2919457996703296</v>
      </c>
      <c r="H47" s="287">
        <v>345.96408334307688</v>
      </c>
      <c r="I47" s="287">
        <v>0</v>
      </c>
      <c r="J47" s="287">
        <v>107.22831660142857</v>
      </c>
      <c r="K47" s="287">
        <v>115.83222537340659</v>
      </c>
      <c r="L47" s="287">
        <v>0</v>
      </c>
      <c r="M47" s="287">
        <v>0</v>
      </c>
      <c r="N47" s="287">
        <v>0</v>
      </c>
      <c r="O47" s="287">
        <v>12.64211184626374</v>
      </c>
      <c r="P47" s="288">
        <v>0</v>
      </c>
      <c r="Q47" s="270"/>
      <c r="R47" s="268">
        <v>2025</v>
      </c>
      <c r="S47" s="286">
        <v>1863.6876426437366</v>
      </c>
      <c r="T47" s="287">
        <v>217.88506028223824</v>
      </c>
      <c r="U47" s="287">
        <v>406.41535158309438</v>
      </c>
      <c r="V47" s="287">
        <v>-39.267932408248804</v>
      </c>
      <c r="W47" s="287">
        <v>-2.6758083193377509</v>
      </c>
      <c r="X47" s="287">
        <v>53.375904143859181</v>
      </c>
      <c r="Y47" s="287">
        <v>0</v>
      </c>
      <c r="Z47" s="287">
        <v>77.453031177154713</v>
      </c>
      <c r="AA47" s="287">
        <v>81.484076322575817</v>
      </c>
      <c r="AB47" s="287">
        <v>0</v>
      </c>
      <c r="AC47" s="287">
        <v>0</v>
      </c>
      <c r="AD47" s="287">
        <v>0</v>
      </c>
      <c r="AE47" s="287">
        <v>9.0730319449224819</v>
      </c>
      <c r="AF47" s="288">
        <v>0</v>
      </c>
      <c r="AG47" s="270"/>
      <c r="AH47" s="268">
        <v>2025</v>
      </c>
      <c r="AI47" s="289">
        <v>24.176124888131866</v>
      </c>
      <c r="AJ47" s="290">
        <v>3.6102931028571432</v>
      </c>
      <c r="AK47" s="290">
        <v>7.9153024872527489</v>
      </c>
      <c r="AL47" s="290">
        <v>0.10575009054945057</v>
      </c>
      <c r="AM47" s="290">
        <v>1.7698850549450547E-3</v>
      </c>
      <c r="AN47" s="290">
        <v>2.5684844027472522</v>
      </c>
      <c r="AO47" s="290">
        <v>0</v>
      </c>
      <c r="AP47" s="290">
        <v>1.3655109715384612</v>
      </c>
      <c r="AQ47" s="290">
        <v>1.3942379691208793</v>
      </c>
      <c r="AR47" s="290">
        <v>0</v>
      </c>
      <c r="AS47" s="290">
        <v>0</v>
      </c>
      <c r="AT47" s="290">
        <v>0</v>
      </c>
      <c r="AU47" s="290">
        <v>0.15854429197802197</v>
      </c>
      <c r="AV47" s="291">
        <v>0</v>
      </c>
    </row>
    <row r="48" spans="1:48">
      <c r="A48" s="270"/>
      <c r="B48" s="268">
        <v>2026</v>
      </c>
      <c r="C48" s="286">
        <v>2087.0752969032969</v>
      </c>
      <c r="D48" s="287">
        <v>281.84385019065934</v>
      </c>
      <c r="E48" s="287">
        <v>675.59439756824167</v>
      </c>
      <c r="F48" s="287">
        <v>21.958015230219779</v>
      </c>
      <c r="G48" s="287">
        <v>1.9941894532967033</v>
      </c>
      <c r="H48" s="287">
        <v>330.22420297912083</v>
      </c>
      <c r="I48" s="287">
        <v>0</v>
      </c>
      <c r="J48" s="287">
        <v>181.60928190824177</v>
      </c>
      <c r="K48" s="287">
        <v>119.41022012175827</v>
      </c>
      <c r="L48" s="287">
        <v>0</v>
      </c>
      <c r="M48" s="287">
        <v>0</v>
      </c>
      <c r="N48" s="287">
        <v>0</v>
      </c>
      <c r="O48" s="287">
        <v>19.546512409890109</v>
      </c>
      <c r="P48" s="288">
        <v>0</v>
      </c>
      <c r="Q48" s="270"/>
      <c r="R48" s="268">
        <v>2026</v>
      </c>
      <c r="S48" s="286">
        <v>1904.8125475032969</v>
      </c>
      <c r="T48" s="287">
        <v>216.87974549536258</v>
      </c>
      <c r="U48" s="287">
        <v>408.88373709989543</v>
      </c>
      <c r="V48" s="287">
        <v>-38.153391826602757</v>
      </c>
      <c r="W48" s="287">
        <v>-2.2989241981856319</v>
      </c>
      <c r="X48" s="287">
        <v>60.096661837099866</v>
      </c>
      <c r="Y48" s="287">
        <v>0</v>
      </c>
      <c r="Z48" s="287">
        <v>138.85138290222463</v>
      </c>
      <c r="AA48" s="287">
        <v>79.643220095025072</v>
      </c>
      <c r="AB48" s="287">
        <v>0</v>
      </c>
      <c r="AC48" s="287">
        <v>0</v>
      </c>
      <c r="AD48" s="287">
        <v>0</v>
      </c>
      <c r="AE48" s="287">
        <v>15.80468098117262</v>
      </c>
      <c r="AF48" s="288">
        <v>0</v>
      </c>
      <c r="AG48" s="270"/>
      <c r="AH48" s="268">
        <v>2026</v>
      </c>
      <c r="AI48" s="289">
        <v>24.084393916373628</v>
      </c>
      <c r="AJ48" s="290">
        <v>3.6037187472527474</v>
      </c>
      <c r="AK48" s="290">
        <v>7.8909198220879109</v>
      </c>
      <c r="AL48" s="290">
        <v>0.10869279670329668</v>
      </c>
      <c r="AM48" s="290">
        <v>2.6611357142857133E-3</v>
      </c>
      <c r="AN48" s="290">
        <v>2.3622106957142859</v>
      </c>
      <c r="AO48" s="290">
        <v>0</v>
      </c>
      <c r="AP48" s="290">
        <v>2.2542706442857146</v>
      </c>
      <c r="AQ48" s="290">
        <v>1.4402846346153844</v>
      </c>
      <c r="AR48" s="290">
        <v>0</v>
      </c>
      <c r="AS48" s="290">
        <v>0</v>
      </c>
      <c r="AT48" s="290">
        <v>0</v>
      </c>
      <c r="AU48" s="290">
        <v>0.22938337835164829</v>
      </c>
      <c r="AV48" s="291">
        <v>0</v>
      </c>
    </row>
    <row r="49" spans="1:48">
      <c r="A49" s="270"/>
      <c r="B49" s="268">
        <v>2027</v>
      </c>
      <c r="C49" s="286">
        <v>2236.1150239182425</v>
      </c>
      <c r="D49" s="287">
        <v>289.36016786901104</v>
      </c>
      <c r="E49" s="287">
        <v>716.84912408714285</v>
      </c>
      <c r="F49" s="287">
        <v>0</v>
      </c>
      <c r="G49" s="287">
        <v>4.0749933297802192</v>
      </c>
      <c r="H49" s="287">
        <v>344.9213031720879</v>
      </c>
      <c r="I49" s="287">
        <v>0</v>
      </c>
      <c r="J49" s="287">
        <v>228.0526165746154</v>
      </c>
      <c r="K49" s="287">
        <v>180.46689282527475</v>
      </c>
      <c r="L49" s="287">
        <v>0</v>
      </c>
      <c r="M49" s="287">
        <v>0</v>
      </c>
      <c r="N49" s="287">
        <v>0</v>
      </c>
      <c r="O49" s="287">
        <v>25.274002615934062</v>
      </c>
      <c r="P49" s="288">
        <v>0</v>
      </c>
      <c r="Q49" s="270"/>
      <c r="R49" s="268">
        <v>2027</v>
      </c>
      <c r="S49" s="286">
        <v>2053.8522745182422</v>
      </c>
      <c r="T49" s="287">
        <v>224.42305740143996</v>
      </c>
      <c r="U49" s="287">
        <v>450.17303985068122</v>
      </c>
      <c r="V49" s="287">
        <v>0</v>
      </c>
      <c r="W49" s="287">
        <v>-1.1765635050797938</v>
      </c>
      <c r="X49" s="287">
        <v>98.309269686674497</v>
      </c>
      <c r="Y49" s="287">
        <v>0</v>
      </c>
      <c r="Z49" s="287">
        <v>174.19741382273369</v>
      </c>
      <c r="AA49" s="287">
        <v>127.89833665369761</v>
      </c>
      <c r="AB49" s="287">
        <v>0</v>
      </c>
      <c r="AC49" s="287">
        <v>0</v>
      </c>
      <c r="AD49" s="287">
        <v>0</v>
      </c>
      <c r="AE49" s="287">
        <v>20.570386321267549</v>
      </c>
      <c r="AF49" s="288">
        <v>0</v>
      </c>
      <c r="AG49" s="270"/>
      <c r="AH49" s="268">
        <v>2027</v>
      </c>
      <c r="AI49" s="289">
        <v>24.003319709999992</v>
      </c>
      <c r="AJ49" s="290">
        <v>3.6012220558241759</v>
      </c>
      <c r="AK49" s="290">
        <v>7.8863928542857167</v>
      </c>
      <c r="AL49" s="290">
        <v>0</v>
      </c>
      <c r="AM49" s="290">
        <v>5.283752307692304E-3</v>
      </c>
      <c r="AN49" s="290">
        <v>2.0821672467032974</v>
      </c>
      <c r="AO49" s="290">
        <v>0</v>
      </c>
      <c r="AP49" s="290">
        <v>2.8102583381318675</v>
      </c>
      <c r="AQ49" s="290">
        <v>1.9979086873626373</v>
      </c>
      <c r="AR49" s="290">
        <v>0</v>
      </c>
      <c r="AS49" s="290">
        <v>0</v>
      </c>
      <c r="AT49" s="290">
        <v>0</v>
      </c>
      <c r="AU49" s="290">
        <v>0.28886904241758238</v>
      </c>
      <c r="AV49" s="291">
        <v>0</v>
      </c>
    </row>
    <row r="50" spans="1:48">
      <c r="A50" s="270"/>
      <c r="B50" s="268">
        <v>2028</v>
      </c>
      <c r="C50" s="286">
        <v>2189.2005281330771</v>
      </c>
      <c r="D50" s="287">
        <v>273.30676263824176</v>
      </c>
      <c r="E50" s="287">
        <v>690.70421575692308</v>
      </c>
      <c r="F50" s="287">
        <v>0</v>
      </c>
      <c r="G50" s="287">
        <v>4.8721232659340643</v>
      </c>
      <c r="H50" s="287">
        <v>311.58635738384623</v>
      </c>
      <c r="I50" s="287">
        <v>0</v>
      </c>
      <c r="J50" s="287">
        <v>293.70961422296705</v>
      </c>
      <c r="K50" s="287">
        <v>174.19095336670333</v>
      </c>
      <c r="L50" s="287">
        <v>0</v>
      </c>
      <c r="M50" s="287">
        <v>0</v>
      </c>
      <c r="N50" s="287">
        <v>0</v>
      </c>
      <c r="O50" s="287">
        <v>29.076389210219787</v>
      </c>
      <c r="P50" s="288">
        <v>0</v>
      </c>
      <c r="Q50" s="270"/>
      <c r="R50" s="268">
        <v>2028</v>
      </c>
      <c r="S50" s="286">
        <v>2006.937778733077</v>
      </c>
      <c r="T50" s="287">
        <v>208.33371763678022</v>
      </c>
      <c r="U50" s="287">
        <v>424.40077475896146</v>
      </c>
      <c r="V50" s="287">
        <v>0</v>
      </c>
      <c r="W50" s="287">
        <v>-0.72467071947962836</v>
      </c>
      <c r="X50" s="287">
        <v>84.090785267523287</v>
      </c>
      <c r="Y50" s="287">
        <v>0</v>
      </c>
      <c r="Z50" s="287">
        <v>224.47200973734331</v>
      </c>
      <c r="AA50" s="287">
        <v>121.7707226748621</v>
      </c>
      <c r="AB50" s="287">
        <v>0</v>
      </c>
      <c r="AC50" s="287">
        <v>0</v>
      </c>
      <c r="AD50" s="287">
        <v>0</v>
      </c>
      <c r="AE50" s="287">
        <v>23.404006272295675</v>
      </c>
      <c r="AF50" s="288">
        <v>0</v>
      </c>
      <c r="AG50" s="270"/>
      <c r="AH50" s="268">
        <v>2028</v>
      </c>
      <c r="AI50" s="289">
        <v>24.056282306593413</v>
      </c>
      <c r="AJ50" s="290">
        <v>3.604545634615385</v>
      </c>
      <c r="AK50" s="290">
        <v>7.8704396641758239</v>
      </c>
      <c r="AL50" s="290">
        <v>0</v>
      </c>
      <c r="AM50" s="290">
        <v>6.1427442857142833E-3</v>
      </c>
      <c r="AN50" s="290">
        <v>1.8753177541758248</v>
      </c>
      <c r="AO50" s="290">
        <v>0</v>
      </c>
      <c r="AP50" s="290">
        <v>3.7529739997802189</v>
      </c>
      <c r="AQ50" s="290">
        <v>1.9931906002197797</v>
      </c>
      <c r="AR50" s="290">
        <v>0</v>
      </c>
      <c r="AS50" s="290">
        <v>0</v>
      </c>
      <c r="AT50" s="290">
        <v>0</v>
      </c>
      <c r="AU50" s="290">
        <v>0.3417322478021978</v>
      </c>
      <c r="AV50" s="291">
        <v>0</v>
      </c>
    </row>
    <row r="51" spans="1:48">
      <c r="A51" s="270"/>
      <c r="B51" s="268">
        <v>2029</v>
      </c>
      <c r="C51" s="286">
        <v>2182.2348371128569</v>
      </c>
      <c r="D51" s="287">
        <v>268.69120024065938</v>
      </c>
      <c r="E51" s="287">
        <v>686.45859064824174</v>
      </c>
      <c r="F51" s="287">
        <v>0</v>
      </c>
      <c r="G51" s="287">
        <v>5.9519853625274735</v>
      </c>
      <c r="H51" s="287">
        <v>307.97035182285714</v>
      </c>
      <c r="I51" s="287">
        <v>0</v>
      </c>
      <c r="J51" s="287">
        <v>334.21031554230768</v>
      </c>
      <c r="K51" s="287">
        <v>172.80200016274728</v>
      </c>
      <c r="L51" s="287">
        <v>0</v>
      </c>
      <c r="M51" s="287">
        <v>0</v>
      </c>
      <c r="N51" s="287">
        <v>0</v>
      </c>
      <c r="O51" s="287">
        <v>33.237377818351646</v>
      </c>
      <c r="P51" s="288">
        <v>18.412740506923072</v>
      </c>
      <c r="Q51" s="270"/>
      <c r="R51" s="268">
        <v>2029</v>
      </c>
      <c r="S51" s="286">
        <v>1999.972087712857</v>
      </c>
      <c r="T51" s="287">
        <v>203.80569946022155</v>
      </c>
      <c r="U51" s="287">
        <v>420.55931806272645</v>
      </c>
      <c r="V51" s="287">
        <v>0</v>
      </c>
      <c r="W51" s="287">
        <v>-0.13533700434241258</v>
      </c>
      <c r="X51" s="287">
        <v>87.200565840554432</v>
      </c>
      <c r="Y51" s="287">
        <v>0</v>
      </c>
      <c r="Z51" s="287">
        <v>253.6275563329547</v>
      </c>
      <c r="AA51" s="287">
        <v>120.55913245482147</v>
      </c>
      <c r="AB51" s="287">
        <v>0</v>
      </c>
      <c r="AC51" s="287">
        <v>0</v>
      </c>
      <c r="AD51" s="287">
        <v>0</v>
      </c>
      <c r="AE51" s="287">
        <v>26.089354999037589</v>
      </c>
      <c r="AF51" s="288">
        <v>12.400408479409929</v>
      </c>
      <c r="AG51" s="270"/>
      <c r="AH51" s="268">
        <v>2029</v>
      </c>
      <c r="AI51" s="289">
        <v>23.929684751208793</v>
      </c>
      <c r="AJ51" s="290">
        <v>3.5964486848351651</v>
      </c>
      <c r="AK51" s="290">
        <v>7.825559855714288</v>
      </c>
      <c r="AL51" s="290">
        <v>0</v>
      </c>
      <c r="AM51" s="290">
        <v>7.3631889010989009E-3</v>
      </c>
      <c r="AN51" s="290">
        <v>1.7885720801098901</v>
      </c>
      <c r="AO51" s="290">
        <v>0</v>
      </c>
      <c r="AP51" s="290">
        <v>4.3606853874725271</v>
      </c>
      <c r="AQ51" s="290">
        <v>1.9808818423076924</v>
      </c>
      <c r="AR51" s="290">
        <v>0</v>
      </c>
      <c r="AS51" s="290">
        <v>0</v>
      </c>
      <c r="AT51" s="290">
        <v>0</v>
      </c>
      <c r="AU51" s="290">
        <v>0.41094117582417572</v>
      </c>
      <c r="AV51" s="291">
        <v>0.22257793725274727</v>
      </c>
    </row>
    <row r="52" spans="1:48">
      <c r="A52" s="270"/>
      <c r="B52" s="268">
        <v>2030</v>
      </c>
      <c r="C52" s="286">
        <v>2245.9104166384609</v>
      </c>
      <c r="D52" s="287">
        <v>274.46420778318679</v>
      </c>
      <c r="E52" s="287">
        <v>707.53488668384603</v>
      </c>
      <c r="F52" s="287">
        <v>0</v>
      </c>
      <c r="G52" s="287">
        <v>6.2635294672527504</v>
      </c>
      <c r="H52" s="287">
        <v>324.25916598703299</v>
      </c>
      <c r="I52" s="287">
        <v>0</v>
      </c>
      <c r="J52" s="287">
        <v>397.10524269912082</v>
      </c>
      <c r="K52" s="287">
        <v>177.7719882975824</v>
      </c>
      <c r="L52" s="287">
        <v>0</v>
      </c>
      <c r="M52" s="287">
        <v>0</v>
      </c>
      <c r="N52" s="287">
        <v>0</v>
      </c>
      <c r="O52" s="287">
        <v>37.604097155164837</v>
      </c>
      <c r="P52" s="288">
        <v>32.180615983626389</v>
      </c>
      <c r="Q52" s="270"/>
      <c r="R52" s="268">
        <v>2030</v>
      </c>
      <c r="S52" s="286">
        <v>2063.6476672384615</v>
      </c>
      <c r="T52" s="287">
        <v>209.69726235425358</v>
      </c>
      <c r="U52" s="287">
        <v>441.47146356192303</v>
      </c>
      <c r="V52" s="287">
        <v>0</v>
      </c>
      <c r="W52" s="287">
        <v>-6.5187620711446737E-2</v>
      </c>
      <c r="X52" s="287">
        <v>98.653733526787477</v>
      </c>
      <c r="Y52" s="287">
        <v>0</v>
      </c>
      <c r="Z52" s="287">
        <v>306.5786841253788</v>
      </c>
      <c r="AA52" s="287">
        <v>125.52076515465933</v>
      </c>
      <c r="AB52" s="287">
        <v>0</v>
      </c>
      <c r="AC52" s="287">
        <v>0</v>
      </c>
      <c r="AD52" s="287">
        <v>0</v>
      </c>
      <c r="AE52" s="287">
        <v>30.398129287541522</v>
      </c>
      <c r="AF52" s="288">
        <v>25.731175670325815</v>
      </c>
      <c r="AG52" s="270"/>
      <c r="AH52" s="268">
        <v>2030</v>
      </c>
      <c r="AI52" s="289">
        <v>23.910959469230772</v>
      </c>
      <c r="AJ52" s="290">
        <v>3.585483520989011</v>
      </c>
      <c r="AK52" s="290">
        <v>7.835014348461538</v>
      </c>
      <c r="AL52" s="290">
        <v>0</v>
      </c>
      <c r="AM52" s="290">
        <v>7.8822181318681326E-3</v>
      </c>
      <c r="AN52" s="290">
        <v>1.8092666408791207</v>
      </c>
      <c r="AO52" s="290">
        <v>0</v>
      </c>
      <c r="AP52" s="290">
        <v>4.9923856616483508</v>
      </c>
      <c r="AQ52" s="290">
        <v>1.9819186708791205</v>
      </c>
      <c r="AR52" s="290">
        <v>0</v>
      </c>
      <c r="AS52" s="290">
        <v>0</v>
      </c>
      <c r="AT52" s="290">
        <v>0</v>
      </c>
      <c r="AU52" s="290">
        <v>0.43472830934065942</v>
      </c>
      <c r="AV52" s="291">
        <v>0.3599297113186814</v>
      </c>
    </row>
    <row r="53" spans="1:48">
      <c r="A53" s="270"/>
      <c r="B53" s="268">
        <v>2031</v>
      </c>
      <c r="C53" s="286">
        <v>2359.3669722809891</v>
      </c>
      <c r="D53" s="287">
        <v>289.67912251230769</v>
      </c>
      <c r="E53" s="287">
        <v>738.04905890593409</v>
      </c>
      <c r="F53" s="287">
        <v>0</v>
      </c>
      <c r="G53" s="287">
        <v>6.8841828461538501</v>
      </c>
      <c r="H53" s="287">
        <v>353.13183605087926</v>
      </c>
      <c r="I53" s="287">
        <v>0</v>
      </c>
      <c r="J53" s="287">
        <v>446.31707519340677</v>
      </c>
      <c r="K53" s="287">
        <v>185.39525204076921</v>
      </c>
      <c r="L53" s="287">
        <v>0</v>
      </c>
      <c r="M53" s="287">
        <v>0</v>
      </c>
      <c r="N53" s="287">
        <v>0</v>
      </c>
      <c r="O53" s="287">
        <v>37.674871176263736</v>
      </c>
      <c r="P53" s="288">
        <v>78.232584179010999</v>
      </c>
      <c r="Q53" s="270"/>
      <c r="R53" s="268">
        <v>2031</v>
      </c>
      <c r="S53" s="286">
        <v>2177.1042228809888</v>
      </c>
      <c r="T53" s="287">
        <v>224.80886420075382</v>
      </c>
      <c r="U53" s="287">
        <v>472.24477296282629</v>
      </c>
      <c r="V53" s="287">
        <v>0</v>
      </c>
      <c r="W53" s="287">
        <v>0.2144117022976717</v>
      </c>
      <c r="X53" s="287">
        <v>114.76822049661097</v>
      </c>
      <c r="Y53" s="287">
        <v>0</v>
      </c>
      <c r="Z53" s="287">
        <v>349.23404977097402</v>
      </c>
      <c r="AA53" s="287">
        <v>133.19706077865985</v>
      </c>
      <c r="AB53" s="287">
        <v>0</v>
      </c>
      <c r="AC53" s="287">
        <v>0</v>
      </c>
      <c r="AD53" s="287">
        <v>0</v>
      </c>
      <c r="AE53" s="287">
        <v>30.473350677062825</v>
      </c>
      <c r="AF53" s="288">
        <v>62.396300254105853</v>
      </c>
      <c r="AG53" s="270"/>
      <c r="AH53" s="268">
        <v>2031</v>
      </c>
      <c r="AI53" s="289">
        <v>23.851012930989011</v>
      </c>
      <c r="AJ53" s="290">
        <v>3.5950389115384622</v>
      </c>
      <c r="AK53" s="290">
        <v>7.8147299793406582</v>
      </c>
      <c r="AL53" s="290">
        <v>0</v>
      </c>
      <c r="AM53" s="290">
        <v>8.6410575824175818E-3</v>
      </c>
      <c r="AN53" s="290">
        <v>1.9004383850549444</v>
      </c>
      <c r="AO53" s="290">
        <v>0</v>
      </c>
      <c r="AP53" s="290">
        <v>5.3587921404395606</v>
      </c>
      <c r="AQ53" s="290">
        <v>1.9787999579120878</v>
      </c>
      <c r="AR53" s="290">
        <v>0</v>
      </c>
      <c r="AS53" s="290">
        <v>0</v>
      </c>
      <c r="AT53" s="290">
        <v>0</v>
      </c>
      <c r="AU53" s="290">
        <v>0.43293284318681319</v>
      </c>
      <c r="AV53" s="291">
        <v>0.85990861109890115</v>
      </c>
    </row>
    <row r="54" spans="1:48">
      <c r="A54" s="270"/>
      <c r="B54" s="268">
        <v>2032</v>
      </c>
      <c r="C54" s="286">
        <v>2334.7321231760443</v>
      </c>
      <c r="D54" s="287">
        <v>284.41284953263738</v>
      </c>
      <c r="E54" s="287">
        <v>734.89940929340651</v>
      </c>
      <c r="F54" s="287">
        <v>0</v>
      </c>
      <c r="G54" s="287">
        <v>7.290913392087913</v>
      </c>
      <c r="H54" s="287">
        <v>349.26958345989004</v>
      </c>
      <c r="I54" s="287">
        <v>0</v>
      </c>
      <c r="J54" s="287">
        <v>472.34303159065945</v>
      </c>
      <c r="K54" s="287">
        <v>184.35179091505492</v>
      </c>
      <c r="L54" s="287">
        <v>0</v>
      </c>
      <c r="M54" s="287">
        <v>0</v>
      </c>
      <c r="N54" s="287">
        <v>0</v>
      </c>
      <c r="O54" s="287">
        <v>35.774924752417576</v>
      </c>
      <c r="P54" s="288">
        <v>136.90838706571429</v>
      </c>
      <c r="Q54" s="270"/>
      <c r="R54" s="268">
        <v>2032</v>
      </c>
      <c r="S54" s="286">
        <v>2152.4693737760444</v>
      </c>
      <c r="T54" s="287">
        <v>219.54210800072397</v>
      </c>
      <c r="U54" s="287">
        <v>469.01553083148349</v>
      </c>
      <c r="V54" s="287">
        <v>0</v>
      </c>
      <c r="W54" s="287">
        <v>0.42750515935474542</v>
      </c>
      <c r="X54" s="287">
        <v>114.31382596046871</v>
      </c>
      <c r="Y54" s="287">
        <v>0</v>
      </c>
      <c r="Z54" s="287">
        <v>365.90744070559487</v>
      </c>
      <c r="AA54" s="287">
        <v>132.19536804840084</v>
      </c>
      <c r="AB54" s="287">
        <v>0</v>
      </c>
      <c r="AC54" s="287">
        <v>0</v>
      </c>
      <c r="AD54" s="287">
        <v>0</v>
      </c>
      <c r="AE54" s="287">
        <v>28.576247757365692</v>
      </c>
      <c r="AF54" s="288">
        <v>111.2326631129152</v>
      </c>
      <c r="AG54" s="270"/>
      <c r="AH54" s="268">
        <v>2032</v>
      </c>
      <c r="AI54" s="289">
        <v>23.845893235934064</v>
      </c>
      <c r="AJ54" s="290">
        <v>3.5950836045054952</v>
      </c>
      <c r="AK54" s="290">
        <v>7.8295082628571446</v>
      </c>
      <c r="AL54" s="290">
        <v>0</v>
      </c>
      <c r="AM54" s="290">
        <v>8.9951719780219774E-3</v>
      </c>
      <c r="AN54" s="290">
        <v>1.8440638010989008</v>
      </c>
      <c r="AO54" s="290">
        <v>0</v>
      </c>
      <c r="AP54" s="290">
        <v>5.7438092938461551</v>
      </c>
      <c r="AQ54" s="290">
        <v>1.9809867258241758</v>
      </c>
      <c r="AR54" s="290">
        <v>0</v>
      </c>
      <c r="AS54" s="290">
        <v>0</v>
      </c>
      <c r="AT54" s="290">
        <v>0</v>
      </c>
      <c r="AU54" s="290">
        <v>0.43178333758241755</v>
      </c>
      <c r="AV54" s="291">
        <v>1.5451080883516486</v>
      </c>
    </row>
    <row r="55" spans="1:48">
      <c r="A55" s="270"/>
      <c r="B55" s="268">
        <v>2033</v>
      </c>
      <c r="C55" s="286">
        <v>2444.8094448213187</v>
      </c>
      <c r="D55" s="287">
        <v>303.68892281450547</v>
      </c>
      <c r="E55" s="287">
        <v>780.19667405164842</v>
      </c>
      <c r="F55" s="287">
        <v>0</v>
      </c>
      <c r="G55" s="287">
        <v>7.2679976450549439</v>
      </c>
      <c r="H55" s="287">
        <v>391.46995038417572</v>
      </c>
      <c r="I55" s="287">
        <v>0</v>
      </c>
      <c r="J55" s="287">
        <v>547.77509047780222</v>
      </c>
      <c r="K55" s="287">
        <v>195.57490129373622</v>
      </c>
      <c r="L55" s="287">
        <v>0</v>
      </c>
      <c r="M55" s="287">
        <v>0</v>
      </c>
      <c r="N55" s="287">
        <v>0</v>
      </c>
      <c r="O55" s="287">
        <v>42.256758920219781</v>
      </c>
      <c r="P55" s="288">
        <v>161.84679507450551</v>
      </c>
      <c r="Q55" s="270"/>
      <c r="R55" s="268">
        <v>2033</v>
      </c>
      <c r="S55" s="286">
        <v>2262.5466954213184</v>
      </c>
      <c r="T55" s="287">
        <v>238.88327033527429</v>
      </c>
      <c r="U55" s="287">
        <v>514.2906351562483</v>
      </c>
      <c r="V55" s="287">
        <v>0</v>
      </c>
      <c r="W55" s="287">
        <v>0.35352880878971049</v>
      </c>
      <c r="X55" s="287">
        <v>133.91296870750878</v>
      </c>
      <c r="Y55" s="287">
        <v>0</v>
      </c>
      <c r="Z55" s="287">
        <v>433.3331854423293</v>
      </c>
      <c r="AA55" s="287">
        <v>143.35776335778826</v>
      </c>
      <c r="AB55" s="287">
        <v>0</v>
      </c>
      <c r="AC55" s="287">
        <v>0</v>
      </c>
      <c r="AD55" s="287">
        <v>0</v>
      </c>
      <c r="AE55" s="287">
        <v>33.773066807418637</v>
      </c>
      <c r="AF55" s="288">
        <v>129.63631845837156</v>
      </c>
      <c r="AG55" s="270"/>
      <c r="AH55" s="268">
        <v>2033</v>
      </c>
      <c r="AI55" s="289">
        <v>23.759445008571429</v>
      </c>
      <c r="AJ55" s="290">
        <v>3.5890635293406596</v>
      </c>
      <c r="AK55" s="290">
        <v>7.8269337146153859</v>
      </c>
      <c r="AL55" s="290">
        <v>0</v>
      </c>
      <c r="AM55" s="290">
        <v>8.9756360439560406E-3</v>
      </c>
      <c r="AN55" s="290">
        <v>2.0142225915384611</v>
      </c>
      <c r="AO55" s="290">
        <v>0</v>
      </c>
      <c r="AP55" s="290">
        <v>6.2443118974725262</v>
      </c>
      <c r="AQ55" s="290">
        <v>1.9814506685714288</v>
      </c>
      <c r="AR55" s="290">
        <v>0</v>
      </c>
      <c r="AS55" s="290">
        <v>0</v>
      </c>
      <c r="AT55" s="290">
        <v>0</v>
      </c>
      <c r="AU55" s="290">
        <v>0.48026033109890104</v>
      </c>
      <c r="AV55" s="291">
        <v>1.8330528357142852</v>
      </c>
    </row>
    <row r="56" spans="1:48">
      <c r="A56" s="270"/>
      <c r="B56" s="268">
        <v>2034</v>
      </c>
      <c r="C56" s="286">
        <v>2576.2778120856042</v>
      </c>
      <c r="D56" s="287">
        <v>316.84076727692309</v>
      </c>
      <c r="E56" s="287">
        <v>830.13602029835158</v>
      </c>
      <c r="F56" s="287">
        <v>0</v>
      </c>
      <c r="G56" s="287">
        <v>9.0805961857142847</v>
      </c>
      <c r="H56" s="287">
        <v>440.6250995949452</v>
      </c>
      <c r="I56" s="287">
        <v>0</v>
      </c>
      <c r="J56" s="287">
        <v>613.92069524538465</v>
      </c>
      <c r="K56" s="287">
        <v>207.75614263989016</v>
      </c>
      <c r="L56" s="287">
        <v>0</v>
      </c>
      <c r="M56" s="287">
        <v>0</v>
      </c>
      <c r="N56" s="287">
        <v>0</v>
      </c>
      <c r="O56" s="287">
        <v>48.731628075714283</v>
      </c>
      <c r="P56" s="288">
        <v>206.68976717219775</v>
      </c>
      <c r="Q56" s="270"/>
      <c r="R56" s="268">
        <v>2034</v>
      </c>
      <c r="S56" s="286">
        <v>2394.0150626856048</v>
      </c>
      <c r="T56" s="287">
        <v>252.059983363643</v>
      </c>
      <c r="U56" s="287">
        <v>564.15316631613621</v>
      </c>
      <c r="V56" s="287">
        <v>0</v>
      </c>
      <c r="W56" s="287">
        <v>1.2329471861496544</v>
      </c>
      <c r="X56" s="287">
        <v>165.18475163436776</v>
      </c>
      <c r="Y56" s="287">
        <v>0</v>
      </c>
      <c r="Z56" s="287">
        <v>493.5760310912782</v>
      </c>
      <c r="AA56" s="287">
        <v>155.49166593314939</v>
      </c>
      <c r="AB56" s="287">
        <v>0</v>
      </c>
      <c r="AC56" s="287">
        <v>0</v>
      </c>
      <c r="AD56" s="287">
        <v>0</v>
      </c>
      <c r="AE56" s="287">
        <v>38.934700607478632</v>
      </c>
      <c r="AF56" s="288">
        <v>168.79387524280853</v>
      </c>
      <c r="AG56" s="270"/>
      <c r="AH56" s="268">
        <v>2034</v>
      </c>
      <c r="AI56" s="289">
        <v>23.793499499560433</v>
      </c>
      <c r="AJ56" s="290">
        <v>3.5867634399999995</v>
      </c>
      <c r="AK56" s="290">
        <v>7.8364370969230759</v>
      </c>
      <c r="AL56" s="290">
        <v>0</v>
      </c>
      <c r="AM56" s="290">
        <v>1.1139433406593405E-2</v>
      </c>
      <c r="AN56" s="290">
        <v>2.1377272140659342</v>
      </c>
      <c r="AO56" s="290">
        <v>0</v>
      </c>
      <c r="AP56" s="290">
        <v>6.6191370619780212</v>
      </c>
      <c r="AQ56" s="290">
        <v>1.9843582260439554</v>
      </c>
      <c r="AR56" s="290">
        <v>0</v>
      </c>
      <c r="AS56" s="290">
        <v>0</v>
      </c>
      <c r="AT56" s="290">
        <v>0</v>
      </c>
      <c r="AU56" s="290">
        <v>0.54027561274725278</v>
      </c>
      <c r="AV56" s="291">
        <v>2.2506112842857142</v>
      </c>
    </row>
    <row r="57" spans="1:48" ht="15.75" thickBot="1">
      <c r="A57" s="270"/>
      <c r="B57" s="268">
        <v>2035</v>
      </c>
      <c r="C57" s="292">
        <v>2425.0618837517582</v>
      </c>
      <c r="D57" s="293">
        <v>306.61998197351653</v>
      </c>
      <c r="E57" s="293">
        <v>780.48593908538464</v>
      </c>
      <c r="F57" s="293">
        <v>0</v>
      </c>
      <c r="G57" s="293">
        <v>4.9613002379120896</v>
      </c>
      <c r="H57" s="293">
        <v>391.08860426340652</v>
      </c>
      <c r="I57" s="293">
        <v>0</v>
      </c>
      <c r="J57" s="293">
        <v>597.82776191340656</v>
      </c>
      <c r="K57" s="293">
        <v>195.29825368857141</v>
      </c>
      <c r="L57" s="293">
        <v>0</v>
      </c>
      <c r="M57" s="293">
        <v>0</v>
      </c>
      <c r="N57" s="293">
        <v>50.051981877142858</v>
      </c>
      <c r="O57" s="293">
        <v>46.383422295824175</v>
      </c>
      <c r="P57" s="294">
        <v>258.51742625868133</v>
      </c>
      <c r="Q57" s="270"/>
      <c r="R57" s="268">
        <v>2035</v>
      </c>
      <c r="S57" s="292">
        <v>2242.7991343517579</v>
      </c>
      <c r="T57" s="293">
        <v>241.80945762728354</v>
      </c>
      <c r="U57" s="293">
        <v>514.66399732936156</v>
      </c>
      <c r="V57" s="293">
        <v>0</v>
      </c>
      <c r="W57" s="293">
        <v>-0.87777986844453537</v>
      </c>
      <c r="X57" s="293">
        <v>120.11241740990424</v>
      </c>
      <c r="Y57" s="293">
        <v>0</v>
      </c>
      <c r="Z57" s="293">
        <v>471.74861200465563</v>
      </c>
      <c r="AA57" s="293">
        <v>143.13728950825472</v>
      </c>
      <c r="AB57" s="293">
        <v>0</v>
      </c>
      <c r="AC57" s="293">
        <v>0</v>
      </c>
      <c r="AD57" s="293">
        <v>21.602601087732292</v>
      </c>
      <c r="AE57" s="293">
        <v>36.50522436880383</v>
      </c>
      <c r="AF57" s="294">
        <v>208.11950973197548</v>
      </c>
      <c r="AG57" s="270"/>
      <c r="AH57" s="268">
        <v>2035</v>
      </c>
      <c r="AI57" s="295">
        <v>23.70030422</v>
      </c>
      <c r="AJ57" s="296">
        <v>3.5895141274725275</v>
      </c>
      <c r="AK57" s="296">
        <v>7.8079421347252742</v>
      </c>
      <c r="AL57" s="296">
        <v>0</v>
      </c>
      <c r="AM57" s="296">
        <v>6.0604330769230786E-3</v>
      </c>
      <c r="AN57" s="296">
        <v>2.0825759429670323</v>
      </c>
      <c r="AO57" s="296">
        <v>0</v>
      </c>
      <c r="AP57" s="296">
        <v>6.7655186523076907</v>
      </c>
      <c r="AQ57" s="296">
        <v>1.9780973372527471</v>
      </c>
      <c r="AR57" s="296">
        <v>0</v>
      </c>
      <c r="AS57" s="296">
        <v>0</v>
      </c>
      <c r="AT57" s="296">
        <v>0.19514166681318679</v>
      </c>
      <c r="AU57" s="296">
        <v>0.57361943109890112</v>
      </c>
      <c r="AV57" s="297">
        <v>3.0906336065934061</v>
      </c>
    </row>
    <row r="58" spans="1:48">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row>
    <row r="59" spans="1:48">
      <c r="A59" s="298" t="s">
        <v>86</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row>
    <row r="60" spans="1:48">
      <c r="A60" s="298" t="s">
        <v>88</v>
      </c>
      <c r="B60" s="300"/>
      <c r="C60" s="299"/>
      <c r="D60" s="301"/>
      <c r="E60" s="301"/>
      <c r="F60" s="301"/>
      <c r="G60" s="301"/>
      <c r="H60" s="301"/>
      <c r="I60" s="301"/>
      <c r="J60" s="301"/>
      <c r="K60" s="301"/>
      <c r="L60" s="301"/>
      <c r="M60" s="301"/>
      <c r="N60" s="301"/>
      <c r="O60" s="301"/>
      <c r="P60" s="301"/>
      <c r="Q60" s="299"/>
      <c r="R60" s="299"/>
      <c r="S60" s="299"/>
      <c r="T60" s="301"/>
      <c r="U60" s="301"/>
      <c r="V60" s="301"/>
      <c r="W60" s="301"/>
      <c r="X60" s="301"/>
      <c r="Y60" s="301"/>
      <c r="Z60" s="301"/>
      <c r="AA60" s="301"/>
      <c r="AB60" s="301"/>
      <c r="AC60" s="301"/>
      <c r="AD60" s="301"/>
      <c r="AE60" s="301"/>
      <c r="AF60" s="301"/>
      <c r="AG60" s="299"/>
      <c r="AH60" s="299"/>
      <c r="AI60" s="299"/>
      <c r="AJ60" s="299"/>
      <c r="AK60" s="299"/>
      <c r="AL60" s="301"/>
      <c r="AM60" s="301"/>
      <c r="AN60" s="301"/>
      <c r="AO60" s="301"/>
      <c r="AP60" s="301"/>
      <c r="AQ60" s="301"/>
      <c r="AR60" s="301"/>
      <c r="AS60" s="301"/>
      <c r="AT60" s="301"/>
      <c r="AU60" s="301"/>
      <c r="AV60" s="301"/>
    </row>
    <row r="61" spans="1:48" ht="15.75" thickBot="1">
      <c r="A61" s="298"/>
      <c r="B61" s="300"/>
      <c r="C61" s="300" t="s">
        <v>253</v>
      </c>
      <c r="D61" s="301"/>
      <c r="E61" s="301"/>
      <c r="F61" s="301"/>
      <c r="G61" s="301"/>
      <c r="H61" s="301"/>
      <c r="I61" s="301"/>
      <c r="J61" s="301"/>
      <c r="K61" s="301"/>
      <c r="L61" s="301"/>
      <c r="M61" s="301"/>
      <c r="N61" s="301"/>
      <c r="O61" s="301"/>
      <c r="P61" s="301"/>
      <c r="Q61" s="299"/>
      <c r="R61" s="299"/>
      <c r="S61" s="300" t="s">
        <v>254</v>
      </c>
      <c r="T61" s="301"/>
      <c r="U61" s="301"/>
      <c r="V61" s="301"/>
      <c r="W61" s="301"/>
      <c r="X61" s="301"/>
      <c r="Y61" s="301"/>
      <c r="Z61" s="301"/>
      <c r="AA61" s="301"/>
      <c r="AB61" s="301"/>
      <c r="AC61" s="301"/>
      <c r="AD61" s="301"/>
      <c r="AE61" s="301"/>
      <c r="AF61" s="301"/>
      <c r="AG61" s="299"/>
      <c r="AH61" s="299"/>
      <c r="AI61" s="300" t="s">
        <v>255</v>
      </c>
      <c r="AJ61" s="299"/>
      <c r="AK61" s="299"/>
      <c r="AL61" s="301"/>
      <c r="AM61" s="301"/>
      <c r="AN61" s="301"/>
      <c r="AO61" s="301"/>
      <c r="AP61" s="301"/>
      <c r="AQ61" s="301"/>
      <c r="AR61" s="301"/>
      <c r="AS61" s="301"/>
      <c r="AT61" s="301"/>
      <c r="AU61" s="301"/>
      <c r="AV61" s="301"/>
    </row>
    <row r="62" spans="1:48" ht="15.75" thickBot="1">
      <c r="A62" s="299"/>
      <c r="B62" s="301"/>
      <c r="C62" s="515" t="s">
        <v>256</v>
      </c>
      <c r="D62" s="516"/>
      <c r="E62" s="516"/>
      <c r="F62" s="516"/>
      <c r="G62" s="516"/>
      <c r="H62" s="516"/>
      <c r="I62" s="516" t="s">
        <v>257</v>
      </c>
      <c r="J62" s="516"/>
      <c r="K62" s="516"/>
      <c r="L62" s="516"/>
      <c r="M62" s="516"/>
      <c r="N62" s="516"/>
      <c r="O62" s="516"/>
      <c r="P62" s="517"/>
      <c r="Q62" s="299"/>
      <c r="R62" s="301"/>
      <c r="S62" s="509" t="s">
        <v>256</v>
      </c>
      <c r="T62" s="510"/>
      <c r="U62" s="510"/>
      <c r="V62" s="510"/>
      <c r="W62" s="510"/>
      <c r="X62" s="510"/>
      <c r="Y62" s="510" t="s">
        <v>257</v>
      </c>
      <c r="Z62" s="510"/>
      <c r="AA62" s="510"/>
      <c r="AB62" s="510"/>
      <c r="AC62" s="510"/>
      <c r="AD62" s="510"/>
      <c r="AE62" s="510"/>
      <c r="AF62" s="511"/>
      <c r="AG62" s="299"/>
      <c r="AH62" s="301"/>
      <c r="AI62" s="509" t="s">
        <v>256</v>
      </c>
      <c r="AJ62" s="510"/>
      <c r="AK62" s="510"/>
      <c r="AL62" s="510"/>
      <c r="AM62" s="510"/>
      <c r="AN62" s="510"/>
      <c r="AO62" s="510" t="s">
        <v>257</v>
      </c>
      <c r="AP62" s="510"/>
      <c r="AQ62" s="510"/>
      <c r="AR62" s="510"/>
      <c r="AS62" s="510"/>
      <c r="AT62" s="510"/>
      <c r="AU62" s="510"/>
      <c r="AV62" s="511"/>
    </row>
    <row r="63" spans="1:48" ht="30" customHeight="1" thickBot="1">
      <c r="A63" s="299"/>
      <c r="B63" s="301" t="s">
        <v>49</v>
      </c>
      <c r="C63" s="302" t="s">
        <v>71</v>
      </c>
      <c r="D63" s="303" t="s">
        <v>67</v>
      </c>
      <c r="E63" s="303" t="s">
        <v>70</v>
      </c>
      <c r="F63" s="303" t="s">
        <v>51</v>
      </c>
      <c r="G63" s="303" t="s">
        <v>186</v>
      </c>
      <c r="H63" s="303" t="s">
        <v>50</v>
      </c>
      <c r="I63" s="303" t="s">
        <v>71</v>
      </c>
      <c r="J63" s="303" t="s">
        <v>67</v>
      </c>
      <c r="K63" s="303" t="s">
        <v>70</v>
      </c>
      <c r="L63" s="303" t="s">
        <v>51</v>
      </c>
      <c r="M63" s="303" t="s">
        <v>186</v>
      </c>
      <c r="N63" s="303" t="s">
        <v>50</v>
      </c>
      <c r="O63" s="358" t="s">
        <v>68</v>
      </c>
      <c r="P63" s="304" t="s">
        <v>69</v>
      </c>
      <c r="Q63" s="299"/>
      <c r="R63" s="301" t="s">
        <v>49</v>
      </c>
      <c r="S63" s="305" t="s">
        <v>71</v>
      </c>
      <c r="T63" s="306" t="s">
        <v>67</v>
      </c>
      <c r="U63" s="306" t="s">
        <v>70</v>
      </c>
      <c r="V63" s="306" t="s">
        <v>51</v>
      </c>
      <c r="W63" s="306" t="s">
        <v>186</v>
      </c>
      <c r="X63" s="306" t="s">
        <v>50</v>
      </c>
      <c r="Y63" s="306" t="s">
        <v>71</v>
      </c>
      <c r="Z63" s="306" t="s">
        <v>67</v>
      </c>
      <c r="AA63" s="306" t="s">
        <v>70</v>
      </c>
      <c r="AB63" s="306" t="s">
        <v>51</v>
      </c>
      <c r="AC63" s="306" t="s">
        <v>186</v>
      </c>
      <c r="AD63" s="306" t="s">
        <v>50</v>
      </c>
      <c r="AE63" s="356" t="s">
        <v>68</v>
      </c>
      <c r="AF63" s="307" t="s">
        <v>69</v>
      </c>
      <c r="AG63" s="299"/>
      <c r="AH63" s="301" t="s">
        <v>49</v>
      </c>
      <c r="AI63" s="305" t="s">
        <v>71</v>
      </c>
      <c r="AJ63" s="306" t="s">
        <v>67</v>
      </c>
      <c r="AK63" s="306" t="s">
        <v>70</v>
      </c>
      <c r="AL63" s="306" t="s">
        <v>51</v>
      </c>
      <c r="AM63" s="306" t="s">
        <v>186</v>
      </c>
      <c r="AN63" s="306" t="s">
        <v>50</v>
      </c>
      <c r="AO63" s="306" t="s">
        <v>71</v>
      </c>
      <c r="AP63" s="306" t="s">
        <v>67</v>
      </c>
      <c r="AQ63" s="306" t="s">
        <v>70</v>
      </c>
      <c r="AR63" s="306" t="s">
        <v>51</v>
      </c>
      <c r="AS63" s="306" t="s">
        <v>186</v>
      </c>
      <c r="AT63" s="306" t="s">
        <v>50</v>
      </c>
      <c r="AU63" s="356" t="s">
        <v>68</v>
      </c>
      <c r="AV63" s="307" t="s">
        <v>69</v>
      </c>
    </row>
    <row r="64" spans="1:48">
      <c r="A64" s="299"/>
      <c r="B64" s="301">
        <v>2022</v>
      </c>
      <c r="C64" s="308">
        <v>2585.8193591670329</v>
      </c>
      <c r="D64" s="309">
        <v>358.21501346065935</v>
      </c>
      <c r="E64" s="309">
        <v>866.89770321560457</v>
      </c>
      <c r="F64" s="309">
        <v>58.090004642637361</v>
      </c>
      <c r="G64" s="309">
        <v>1.1138150099999995</v>
      </c>
      <c r="H64" s="309">
        <v>635.15416980384612</v>
      </c>
      <c r="I64" s="309">
        <v>0</v>
      </c>
      <c r="J64" s="309">
        <v>0</v>
      </c>
      <c r="K64" s="309">
        <v>0</v>
      </c>
      <c r="L64" s="309">
        <v>0</v>
      </c>
      <c r="M64" s="309">
        <v>0</v>
      </c>
      <c r="N64" s="309">
        <v>0</v>
      </c>
      <c r="O64" s="309">
        <v>1.0806149080219778</v>
      </c>
      <c r="P64" s="310">
        <v>0</v>
      </c>
      <c r="Q64" s="299"/>
      <c r="R64" s="301">
        <v>2022</v>
      </c>
      <c r="S64" s="308">
        <v>2403.556609767033</v>
      </c>
      <c r="T64" s="309">
        <v>305.97592306211817</v>
      </c>
      <c r="U64" s="309">
        <v>617.86183063212002</v>
      </c>
      <c r="V64" s="309">
        <v>-36.144978304877412</v>
      </c>
      <c r="W64" s="309">
        <v>-2.8258158755762914</v>
      </c>
      <c r="X64" s="309">
        <v>112.53302347693848</v>
      </c>
      <c r="Y64" s="309">
        <v>0</v>
      </c>
      <c r="Z64" s="309">
        <v>0</v>
      </c>
      <c r="AA64" s="309">
        <v>0</v>
      </c>
      <c r="AB64" s="309">
        <v>0</v>
      </c>
      <c r="AC64" s="309">
        <v>0</v>
      </c>
      <c r="AD64" s="309">
        <v>0</v>
      </c>
      <c r="AE64" s="309">
        <v>0.63175359261626352</v>
      </c>
      <c r="AF64" s="310">
        <v>0</v>
      </c>
      <c r="AG64" s="299"/>
      <c r="AH64" s="301">
        <v>2022</v>
      </c>
      <c r="AI64" s="311">
        <v>16.328852498791207</v>
      </c>
      <c r="AJ64" s="312">
        <v>2.4267843875824173</v>
      </c>
      <c r="AK64" s="312">
        <v>5.4384666110988995</v>
      </c>
      <c r="AL64" s="312">
        <v>0.24312480252747254</v>
      </c>
      <c r="AM64" s="312">
        <v>1.7726858241758239E-3</v>
      </c>
      <c r="AN64" s="312">
        <v>3.2820898424175828</v>
      </c>
      <c r="AO64" s="312">
        <v>0</v>
      </c>
      <c r="AP64" s="312">
        <v>0</v>
      </c>
      <c r="AQ64" s="312">
        <v>0</v>
      </c>
      <c r="AR64" s="312">
        <v>0</v>
      </c>
      <c r="AS64" s="312">
        <v>0</v>
      </c>
      <c r="AT64" s="312">
        <v>0</v>
      </c>
      <c r="AU64" s="312">
        <v>7.7115747252747288E-3</v>
      </c>
      <c r="AV64" s="313">
        <v>0</v>
      </c>
    </row>
    <row r="65" spans="1:48">
      <c r="A65" s="299"/>
      <c r="B65" s="301">
        <v>2023</v>
      </c>
      <c r="C65" s="314">
        <v>2672.0451802899993</v>
      </c>
      <c r="D65" s="315">
        <v>383.19793244296699</v>
      </c>
      <c r="E65" s="315">
        <v>916.05461203593393</v>
      </c>
      <c r="F65" s="315">
        <v>27.214972441868138</v>
      </c>
      <c r="G65" s="315">
        <v>0.34434057054945061</v>
      </c>
      <c r="H65" s="315">
        <v>603.24476960736263</v>
      </c>
      <c r="I65" s="315">
        <v>0</v>
      </c>
      <c r="J65" s="315">
        <v>13.51504742505495</v>
      </c>
      <c r="K65" s="315">
        <v>25.390843324725267</v>
      </c>
      <c r="L65" s="315">
        <v>0</v>
      </c>
      <c r="M65" s="315">
        <v>0</v>
      </c>
      <c r="N65" s="315">
        <v>0</v>
      </c>
      <c r="O65" s="315">
        <v>5.9139411007692315</v>
      </c>
      <c r="P65" s="316">
        <v>0</v>
      </c>
      <c r="Q65" s="299"/>
      <c r="R65" s="301">
        <v>2023</v>
      </c>
      <c r="S65" s="314">
        <v>2489.7824308899999</v>
      </c>
      <c r="T65" s="315">
        <v>315.70579235667384</v>
      </c>
      <c r="U65" s="315">
        <v>643.19858039723465</v>
      </c>
      <c r="V65" s="315">
        <v>-42.585981850012182</v>
      </c>
      <c r="W65" s="315">
        <v>-3.1931908131305962</v>
      </c>
      <c r="X65" s="315">
        <v>74.880202793806674</v>
      </c>
      <c r="Y65" s="315">
        <v>0</v>
      </c>
      <c r="Z65" s="315">
        <v>7.3956566839002242</v>
      </c>
      <c r="AA65" s="315">
        <v>-6.7015504603331983</v>
      </c>
      <c r="AB65" s="315">
        <v>0</v>
      </c>
      <c r="AC65" s="315">
        <v>0</v>
      </c>
      <c r="AD65" s="315">
        <v>0</v>
      </c>
      <c r="AE65" s="315">
        <v>4.4206908832538012</v>
      </c>
      <c r="AF65" s="316">
        <v>0</v>
      </c>
      <c r="AG65" s="299"/>
      <c r="AH65" s="301">
        <v>2023</v>
      </c>
      <c r="AI65" s="317">
        <v>24.123672935054945</v>
      </c>
      <c r="AJ65" s="318">
        <v>3.6551363009890108</v>
      </c>
      <c r="AK65" s="318">
        <v>7.9993080347252734</v>
      </c>
      <c r="AL65" s="318">
        <v>0.13173084395604398</v>
      </c>
      <c r="AM65" s="318">
        <v>5.4279626373626374E-4</v>
      </c>
      <c r="AN65" s="318">
        <v>3.8313383154945062</v>
      </c>
      <c r="AO65" s="318">
        <v>0</v>
      </c>
      <c r="AP65" s="318">
        <v>0.14358138560439559</v>
      </c>
      <c r="AQ65" s="318">
        <v>0.35200397120879101</v>
      </c>
      <c r="AR65" s="318">
        <v>0</v>
      </c>
      <c r="AS65" s="318">
        <v>0</v>
      </c>
      <c r="AT65" s="318">
        <v>0</v>
      </c>
      <c r="AU65" s="318">
        <v>5.3756540989010976E-2</v>
      </c>
      <c r="AV65" s="319">
        <v>0</v>
      </c>
    </row>
    <row r="66" spans="1:48">
      <c r="A66" s="299"/>
      <c r="B66" s="301">
        <v>2024</v>
      </c>
      <c r="C66" s="314">
        <v>2316.4175124412095</v>
      </c>
      <c r="D66" s="315">
        <v>350.31229843395613</v>
      </c>
      <c r="E66" s="315">
        <v>779.00548630813194</v>
      </c>
      <c r="F66" s="315">
        <v>24.420544251868129</v>
      </c>
      <c r="G66" s="315">
        <v>0.92601725439560445</v>
      </c>
      <c r="H66" s="315">
        <v>408.73191158659341</v>
      </c>
      <c r="I66" s="315">
        <v>0</v>
      </c>
      <c r="J66" s="315">
        <v>46.195202274945061</v>
      </c>
      <c r="K66" s="315">
        <v>133.5118222402198</v>
      </c>
      <c r="L66" s="315">
        <v>0</v>
      </c>
      <c r="M66" s="315">
        <v>0</v>
      </c>
      <c r="N66" s="315">
        <v>0</v>
      </c>
      <c r="O66" s="315">
        <v>9.4198901564835165</v>
      </c>
      <c r="P66" s="316">
        <v>0</v>
      </c>
      <c r="Q66" s="299"/>
      <c r="R66" s="301">
        <v>2024</v>
      </c>
      <c r="S66" s="314">
        <v>2134.1547630412097</v>
      </c>
      <c r="T66" s="315">
        <v>280.73650409695165</v>
      </c>
      <c r="U66" s="315">
        <v>498.46153096844256</v>
      </c>
      <c r="V66" s="315">
        <v>-39.134068094515058</v>
      </c>
      <c r="W66" s="315">
        <v>-2.9056690756700299</v>
      </c>
      <c r="X66" s="315">
        <v>75.318114301548206</v>
      </c>
      <c r="Y66" s="315">
        <v>0</v>
      </c>
      <c r="Z66" s="315">
        <v>36.033691920134068</v>
      </c>
      <c r="AA66" s="315">
        <v>98.492932544320723</v>
      </c>
      <c r="AB66" s="315">
        <v>0</v>
      </c>
      <c r="AC66" s="315">
        <v>0</v>
      </c>
      <c r="AD66" s="315">
        <v>0</v>
      </c>
      <c r="AE66" s="315">
        <v>7.8282543104485454</v>
      </c>
      <c r="AF66" s="316">
        <v>0</v>
      </c>
      <c r="AG66" s="299"/>
      <c r="AH66" s="301">
        <v>2024</v>
      </c>
      <c r="AI66" s="317">
        <v>24.108625314835162</v>
      </c>
      <c r="AJ66" s="318">
        <v>3.8478531203296704</v>
      </c>
      <c r="AK66" s="318">
        <v>8.0492128208791218</v>
      </c>
      <c r="AL66" s="318">
        <v>0.10445745274725271</v>
      </c>
      <c r="AM66" s="318">
        <v>1.3572425274725271E-3</v>
      </c>
      <c r="AN66" s="318">
        <v>2.7427328021978017</v>
      </c>
      <c r="AO66" s="318">
        <v>0</v>
      </c>
      <c r="AP66" s="318">
        <v>0.51743632582417598</v>
      </c>
      <c r="AQ66" s="318">
        <v>1.3997320306593404</v>
      </c>
      <c r="AR66" s="318">
        <v>0</v>
      </c>
      <c r="AS66" s="318">
        <v>0</v>
      </c>
      <c r="AT66" s="318">
        <v>0</v>
      </c>
      <c r="AU66" s="318">
        <v>9.4099971318681336E-2</v>
      </c>
      <c r="AV66" s="319">
        <v>0</v>
      </c>
    </row>
    <row r="67" spans="1:48">
      <c r="A67" s="299"/>
      <c r="B67" s="301">
        <v>2025</v>
      </c>
      <c r="C67" s="314">
        <v>2408.3608906058244</v>
      </c>
      <c r="D67" s="315">
        <v>360.66811998274727</v>
      </c>
      <c r="E67" s="315">
        <v>793.38836466274734</v>
      </c>
      <c r="F67" s="315">
        <v>28.385672295164838</v>
      </c>
      <c r="G67" s="315">
        <v>1.3800345831868133</v>
      </c>
      <c r="H67" s="315">
        <v>423.93838495835161</v>
      </c>
      <c r="I67" s="315">
        <v>0</v>
      </c>
      <c r="J67" s="315">
        <v>72.767595284065933</v>
      </c>
      <c r="K67" s="315">
        <v>136.69485797703297</v>
      </c>
      <c r="L67" s="315">
        <v>0</v>
      </c>
      <c r="M67" s="315">
        <v>0</v>
      </c>
      <c r="N67" s="315">
        <v>0</v>
      </c>
      <c r="O67" s="315">
        <v>15.310445532967034</v>
      </c>
      <c r="P67" s="316">
        <v>0</v>
      </c>
      <c r="Q67" s="299"/>
      <c r="R67" s="301">
        <v>2025</v>
      </c>
      <c r="S67" s="314">
        <v>2226.0981412058245</v>
      </c>
      <c r="T67" s="315">
        <v>291.177214930265</v>
      </c>
      <c r="U67" s="315">
        <v>507.3615011806138</v>
      </c>
      <c r="V67" s="315">
        <v>-38.204106847469937</v>
      </c>
      <c r="W67" s="315">
        <v>-2.665247420731204</v>
      </c>
      <c r="X67" s="315">
        <v>80.95673786239216</v>
      </c>
      <c r="Y67" s="315">
        <v>0</v>
      </c>
      <c r="Z67" s="315">
        <v>55.164000236131876</v>
      </c>
      <c r="AA67" s="315">
        <v>101.30858113411061</v>
      </c>
      <c r="AB67" s="315">
        <v>0</v>
      </c>
      <c r="AC67" s="315">
        <v>0</v>
      </c>
      <c r="AD67" s="315">
        <v>0</v>
      </c>
      <c r="AE67" s="315">
        <v>13.720525362101661</v>
      </c>
      <c r="AF67" s="316">
        <v>0</v>
      </c>
      <c r="AG67" s="299"/>
      <c r="AH67" s="301">
        <v>2025</v>
      </c>
      <c r="AI67" s="317">
        <v>24.264955595604395</v>
      </c>
      <c r="AJ67" s="318">
        <v>3.8400017251648348</v>
      </c>
      <c r="AK67" s="318">
        <v>7.9322400598901108</v>
      </c>
      <c r="AL67" s="318">
        <v>0.12365892879120884</v>
      </c>
      <c r="AM67" s="318">
        <v>1.8968554945054932E-3</v>
      </c>
      <c r="AN67" s="318">
        <v>2.7826061257142847</v>
      </c>
      <c r="AO67" s="318">
        <v>0</v>
      </c>
      <c r="AP67" s="318">
        <v>0.79175344505494516</v>
      </c>
      <c r="AQ67" s="318">
        <v>1.395708396923077</v>
      </c>
      <c r="AR67" s="318">
        <v>0</v>
      </c>
      <c r="AS67" s="318">
        <v>0</v>
      </c>
      <c r="AT67" s="318">
        <v>0</v>
      </c>
      <c r="AU67" s="318">
        <v>9.3447019010989021E-2</v>
      </c>
      <c r="AV67" s="319">
        <v>0</v>
      </c>
    </row>
    <row r="68" spans="1:48">
      <c r="A68" s="299"/>
      <c r="B68" s="301">
        <v>2026</v>
      </c>
      <c r="C68" s="314">
        <v>2475.6384169659332</v>
      </c>
      <c r="D68" s="315">
        <v>362.21206915494508</v>
      </c>
      <c r="E68" s="315">
        <v>804.75725899329689</v>
      </c>
      <c r="F68" s="315">
        <v>27.248722218131864</v>
      </c>
      <c r="G68" s="315">
        <v>2.2563467525274725</v>
      </c>
      <c r="H68" s="315">
        <v>411.04264501956038</v>
      </c>
      <c r="I68" s="315">
        <v>0</v>
      </c>
      <c r="J68" s="315">
        <v>152.83345490593408</v>
      </c>
      <c r="K68" s="315">
        <v>146.16468010428571</v>
      </c>
      <c r="L68" s="315">
        <v>0</v>
      </c>
      <c r="M68" s="315">
        <v>0</v>
      </c>
      <c r="N68" s="315">
        <v>0</v>
      </c>
      <c r="O68" s="315">
        <v>28.359455294835165</v>
      </c>
      <c r="P68" s="316">
        <v>0</v>
      </c>
      <c r="Q68" s="299"/>
      <c r="R68" s="301">
        <v>2026</v>
      </c>
      <c r="S68" s="314">
        <v>2293.3756675659333</v>
      </c>
      <c r="T68" s="315">
        <v>292.80132041616309</v>
      </c>
      <c r="U68" s="315">
        <v>511.19682526551844</v>
      </c>
      <c r="V68" s="315">
        <v>-37.024728137466802</v>
      </c>
      <c r="W68" s="315">
        <v>-2.2163312730289291</v>
      </c>
      <c r="X68" s="315">
        <v>85.960173033539178</v>
      </c>
      <c r="Y68" s="315">
        <v>0</v>
      </c>
      <c r="Z68" s="315">
        <v>123.14116686578856</v>
      </c>
      <c r="AA68" s="315">
        <v>103.62384818075697</v>
      </c>
      <c r="AB68" s="315">
        <v>0</v>
      </c>
      <c r="AC68" s="315">
        <v>0</v>
      </c>
      <c r="AD68" s="315">
        <v>0</v>
      </c>
      <c r="AE68" s="315">
        <v>23.672332901565678</v>
      </c>
      <c r="AF68" s="316">
        <v>0</v>
      </c>
      <c r="AG68" s="299"/>
      <c r="AH68" s="301">
        <v>2026</v>
      </c>
      <c r="AI68" s="317">
        <v>24.186312622747259</v>
      </c>
      <c r="AJ68" s="318">
        <v>3.8325880816483511</v>
      </c>
      <c r="AK68" s="318">
        <v>7.9176573310989005</v>
      </c>
      <c r="AL68" s="318">
        <v>0.1146910775824176</v>
      </c>
      <c r="AM68" s="318">
        <v>2.9623930769230762E-3</v>
      </c>
      <c r="AN68" s="318">
        <v>2.5517368931868143</v>
      </c>
      <c r="AO68" s="318">
        <v>0</v>
      </c>
      <c r="AP68" s="318">
        <v>1.5978345579120885</v>
      </c>
      <c r="AQ68" s="318">
        <v>1.4932412514285709</v>
      </c>
      <c r="AR68" s="318">
        <v>0</v>
      </c>
      <c r="AS68" s="318">
        <v>0</v>
      </c>
      <c r="AT68" s="318">
        <v>0</v>
      </c>
      <c r="AU68" s="318">
        <v>0.28204050527472518</v>
      </c>
      <c r="AV68" s="319">
        <v>0</v>
      </c>
    </row>
    <row r="69" spans="1:48">
      <c r="A69" s="299"/>
      <c r="B69" s="301">
        <v>2027</v>
      </c>
      <c r="C69" s="314">
        <v>2303.1839534501105</v>
      </c>
      <c r="D69" s="315">
        <v>319.05685027736263</v>
      </c>
      <c r="E69" s="315">
        <v>746.93370788494497</v>
      </c>
      <c r="F69" s="315">
        <v>0</v>
      </c>
      <c r="G69" s="315">
        <v>3.7902698058241766</v>
      </c>
      <c r="H69" s="315">
        <v>322.50569445043959</v>
      </c>
      <c r="I69" s="315">
        <v>0</v>
      </c>
      <c r="J69" s="315">
        <v>253.77288111912085</v>
      </c>
      <c r="K69" s="315">
        <v>188.06171141626376</v>
      </c>
      <c r="L69" s="315">
        <v>0</v>
      </c>
      <c r="M69" s="315">
        <v>0</v>
      </c>
      <c r="N69" s="315">
        <v>0</v>
      </c>
      <c r="O69" s="315">
        <v>31.067123070549442</v>
      </c>
      <c r="P69" s="316">
        <v>0</v>
      </c>
      <c r="Q69" s="299"/>
      <c r="R69" s="301">
        <v>2027</v>
      </c>
      <c r="S69" s="314">
        <v>2120.9212040501097</v>
      </c>
      <c r="T69" s="315">
        <v>249.80553636346372</v>
      </c>
      <c r="U69" s="315">
        <v>445.29634395201504</v>
      </c>
      <c r="V69" s="315">
        <v>0</v>
      </c>
      <c r="W69" s="315">
        <v>-1.4329375033562037</v>
      </c>
      <c r="X69" s="315">
        <v>75.225397216668725</v>
      </c>
      <c r="Y69" s="315">
        <v>0</v>
      </c>
      <c r="Z69" s="315">
        <v>199.72709170973494</v>
      </c>
      <c r="AA69" s="315">
        <v>132.39849811614741</v>
      </c>
      <c r="AB69" s="315">
        <v>0</v>
      </c>
      <c r="AC69" s="315">
        <v>0</v>
      </c>
      <c r="AD69" s="315">
        <v>0</v>
      </c>
      <c r="AE69" s="315">
        <v>25.407101853701672</v>
      </c>
      <c r="AF69" s="316">
        <v>0</v>
      </c>
      <c r="AG69" s="299"/>
      <c r="AH69" s="301">
        <v>2027</v>
      </c>
      <c r="AI69" s="317">
        <v>23.906542846813185</v>
      </c>
      <c r="AJ69" s="318">
        <v>3.8178419824175824</v>
      </c>
      <c r="AK69" s="318">
        <v>7.8842129087912118</v>
      </c>
      <c r="AL69" s="318">
        <v>0</v>
      </c>
      <c r="AM69" s="318">
        <v>4.7745074725274754E-3</v>
      </c>
      <c r="AN69" s="318">
        <v>1.7968683686813185</v>
      </c>
      <c r="AO69" s="318">
        <v>0</v>
      </c>
      <c r="AP69" s="318">
        <v>2.9382856649450546</v>
      </c>
      <c r="AQ69" s="318">
        <v>1.9942422067032961</v>
      </c>
      <c r="AR69" s="318">
        <v>0</v>
      </c>
      <c r="AS69" s="318">
        <v>0</v>
      </c>
      <c r="AT69" s="318">
        <v>0</v>
      </c>
      <c r="AU69" s="318">
        <v>0.33651615131868118</v>
      </c>
      <c r="AV69" s="319">
        <v>0</v>
      </c>
    </row>
    <row r="70" spans="1:48">
      <c r="A70" s="299"/>
      <c r="B70" s="301">
        <v>2028</v>
      </c>
      <c r="C70" s="314">
        <v>2378.2220433586813</v>
      </c>
      <c r="D70" s="315">
        <v>325.04193319021977</v>
      </c>
      <c r="E70" s="315">
        <v>758.96024576472519</v>
      </c>
      <c r="F70" s="315">
        <v>0</v>
      </c>
      <c r="G70" s="315">
        <v>4.7494070413186789</v>
      </c>
      <c r="H70" s="315">
        <v>311.4993795242857</v>
      </c>
      <c r="I70" s="315">
        <v>0</v>
      </c>
      <c r="J70" s="315">
        <v>297.7260997418681</v>
      </c>
      <c r="K70" s="315">
        <v>191.35115989703297</v>
      </c>
      <c r="L70" s="315">
        <v>0</v>
      </c>
      <c r="M70" s="315">
        <v>0</v>
      </c>
      <c r="N70" s="315">
        <v>0</v>
      </c>
      <c r="O70" s="315">
        <v>38.195825550879114</v>
      </c>
      <c r="P70" s="316">
        <v>33.065615108901099</v>
      </c>
      <c r="Q70" s="299"/>
      <c r="R70" s="301">
        <v>2028</v>
      </c>
      <c r="S70" s="314">
        <v>2195.959293958681</v>
      </c>
      <c r="T70" s="315">
        <v>255.6909369884479</v>
      </c>
      <c r="U70" s="315">
        <v>448.72990682671548</v>
      </c>
      <c r="V70" s="315">
        <v>0</v>
      </c>
      <c r="W70" s="315">
        <v>-0.99585768629091975</v>
      </c>
      <c r="X70" s="315">
        <v>72.972949867073709</v>
      </c>
      <c r="Y70" s="315">
        <v>0</v>
      </c>
      <c r="Z70" s="315">
        <v>236.02809444312177</v>
      </c>
      <c r="AA70" s="315">
        <v>134.89792788393714</v>
      </c>
      <c r="AB70" s="315">
        <v>0</v>
      </c>
      <c r="AC70" s="315">
        <v>0</v>
      </c>
      <c r="AD70" s="315">
        <v>0</v>
      </c>
      <c r="AE70" s="315">
        <v>30.991923001532598</v>
      </c>
      <c r="AF70" s="316">
        <v>26.59048413195481</v>
      </c>
      <c r="AG70" s="299"/>
      <c r="AH70" s="301">
        <v>2028</v>
      </c>
      <c r="AI70" s="317">
        <v>23.920485970329668</v>
      </c>
      <c r="AJ70" s="318">
        <v>3.8270615798901111</v>
      </c>
      <c r="AK70" s="318">
        <v>7.8818721256043958</v>
      </c>
      <c r="AL70" s="318">
        <v>0</v>
      </c>
      <c r="AM70" s="318">
        <v>5.8889437362637364E-3</v>
      </c>
      <c r="AN70" s="318">
        <v>1.6408124740659344</v>
      </c>
      <c r="AO70" s="318">
        <v>0</v>
      </c>
      <c r="AP70" s="318">
        <v>3.4060377819780223</v>
      </c>
      <c r="AQ70" s="318">
        <v>1.9950701748351656</v>
      </c>
      <c r="AR70" s="318">
        <v>0</v>
      </c>
      <c r="AS70" s="318">
        <v>0</v>
      </c>
      <c r="AT70" s="318">
        <v>0</v>
      </c>
      <c r="AU70" s="318">
        <v>0.43379312549450549</v>
      </c>
      <c r="AV70" s="319">
        <v>0.36800244373626373</v>
      </c>
    </row>
    <row r="71" spans="1:48">
      <c r="A71" s="299"/>
      <c r="B71" s="301">
        <v>2029</v>
      </c>
      <c r="C71" s="314">
        <v>2402.7041021267028</v>
      </c>
      <c r="D71" s="315">
        <v>319.79562453824173</v>
      </c>
      <c r="E71" s="315">
        <v>765.37502567758236</v>
      </c>
      <c r="F71" s="315">
        <v>0</v>
      </c>
      <c r="G71" s="315">
        <v>5.895748354945054</v>
      </c>
      <c r="H71" s="315">
        <v>305.90832440912095</v>
      </c>
      <c r="I71" s="315">
        <v>0</v>
      </c>
      <c r="J71" s="315">
        <v>362.07004438098903</v>
      </c>
      <c r="K71" s="315">
        <v>192.46092984626372</v>
      </c>
      <c r="L71" s="315">
        <v>0</v>
      </c>
      <c r="M71" s="315">
        <v>0</v>
      </c>
      <c r="N71" s="315">
        <v>0</v>
      </c>
      <c r="O71" s="315">
        <v>40.520940095714302</v>
      </c>
      <c r="P71" s="316">
        <v>32.57146121956044</v>
      </c>
      <c r="Q71" s="299"/>
      <c r="R71" s="301">
        <v>2029</v>
      </c>
      <c r="S71" s="314">
        <v>2220.4413527267034</v>
      </c>
      <c r="T71" s="315">
        <v>250.60979588811159</v>
      </c>
      <c r="U71" s="315">
        <v>445.69603988929964</v>
      </c>
      <c r="V71" s="315">
        <v>0</v>
      </c>
      <c r="W71" s="315">
        <v>-0.48297991095060666</v>
      </c>
      <c r="X71" s="315">
        <v>72.141571898865976</v>
      </c>
      <c r="Y71" s="315">
        <v>0</v>
      </c>
      <c r="Z71" s="315">
        <v>280.46460062574505</v>
      </c>
      <c r="AA71" s="315">
        <v>135.32056634692444</v>
      </c>
      <c r="AB71" s="315">
        <v>0</v>
      </c>
      <c r="AC71" s="315">
        <v>0</v>
      </c>
      <c r="AD71" s="315">
        <v>0</v>
      </c>
      <c r="AE71" s="315">
        <v>32.055739675357955</v>
      </c>
      <c r="AF71" s="316">
        <v>26.104718093944442</v>
      </c>
      <c r="AG71" s="299"/>
      <c r="AH71" s="301">
        <v>2029</v>
      </c>
      <c r="AI71" s="317">
        <v>23.863450903956043</v>
      </c>
      <c r="AJ71" s="318">
        <v>3.8117852617582422</v>
      </c>
      <c r="AK71" s="318">
        <v>7.8400136796703324</v>
      </c>
      <c r="AL71" s="318">
        <v>0</v>
      </c>
      <c r="AM71" s="318">
        <v>7.1748254945054905E-3</v>
      </c>
      <c r="AN71" s="318">
        <v>1.5281749802197806</v>
      </c>
      <c r="AO71" s="318">
        <v>0</v>
      </c>
      <c r="AP71" s="318">
        <v>4.239273303296704</v>
      </c>
      <c r="AQ71" s="318">
        <v>1.981884640549451</v>
      </c>
      <c r="AR71" s="318">
        <v>0</v>
      </c>
      <c r="AS71" s="318">
        <v>0</v>
      </c>
      <c r="AT71" s="318">
        <v>0</v>
      </c>
      <c r="AU71" s="318">
        <v>0.47254265340659324</v>
      </c>
      <c r="AV71" s="319">
        <v>0.3653667438461537</v>
      </c>
    </row>
    <row r="72" spans="1:48">
      <c r="A72" s="299"/>
      <c r="B72" s="301">
        <v>2030</v>
      </c>
      <c r="C72" s="314">
        <v>2411.5413724109894</v>
      </c>
      <c r="D72" s="315">
        <v>316.94906880307695</v>
      </c>
      <c r="E72" s="315">
        <v>776.92950844241761</v>
      </c>
      <c r="F72" s="315">
        <v>0</v>
      </c>
      <c r="G72" s="315">
        <v>5.6574790849450549</v>
      </c>
      <c r="H72" s="315">
        <v>297.39180454802198</v>
      </c>
      <c r="I72" s="315">
        <v>0</v>
      </c>
      <c r="J72" s="315">
        <v>451.9991491998901</v>
      </c>
      <c r="K72" s="315">
        <v>195.07421834450548</v>
      </c>
      <c r="L72" s="315">
        <v>0</v>
      </c>
      <c r="M72" s="315">
        <v>0</v>
      </c>
      <c r="N72" s="315">
        <v>0</v>
      </c>
      <c r="O72" s="315">
        <v>48.587052717802202</v>
      </c>
      <c r="P72" s="316">
        <v>34.957614967252745</v>
      </c>
      <c r="Q72" s="299"/>
      <c r="R72" s="301">
        <v>2030</v>
      </c>
      <c r="S72" s="314">
        <v>2229.2786230109891</v>
      </c>
      <c r="T72" s="315">
        <v>247.9369455013798</v>
      </c>
      <c r="U72" s="315">
        <v>445.85269952410403</v>
      </c>
      <c r="V72" s="315">
        <v>0</v>
      </c>
      <c r="W72" s="315">
        <v>-0.71174882239424064</v>
      </c>
      <c r="X72" s="315">
        <v>69.634903012314695</v>
      </c>
      <c r="Y72" s="315">
        <v>0</v>
      </c>
      <c r="Z72" s="315">
        <v>357.21412217842459</v>
      </c>
      <c r="AA72" s="315">
        <v>136.94372450839336</v>
      </c>
      <c r="AB72" s="315">
        <v>0</v>
      </c>
      <c r="AC72" s="315">
        <v>0</v>
      </c>
      <c r="AD72" s="315">
        <v>0</v>
      </c>
      <c r="AE72" s="315">
        <v>40.03336884382415</v>
      </c>
      <c r="AF72" s="316">
        <v>28.515184397037885</v>
      </c>
      <c r="AG72" s="299"/>
      <c r="AH72" s="301">
        <v>2030</v>
      </c>
      <c r="AI72" s="317">
        <v>23.795682802637362</v>
      </c>
      <c r="AJ72" s="318">
        <v>3.795719284285715</v>
      </c>
      <c r="AK72" s="318">
        <v>7.8522584454945061</v>
      </c>
      <c r="AL72" s="318">
        <v>0</v>
      </c>
      <c r="AM72" s="318">
        <v>6.8830009890109897E-3</v>
      </c>
      <c r="AN72" s="318">
        <v>1.4130575648351646</v>
      </c>
      <c r="AO72" s="318">
        <v>0</v>
      </c>
      <c r="AP72" s="318">
        <v>5.2182506679120886</v>
      </c>
      <c r="AQ72" s="318">
        <v>1.981869447912088</v>
      </c>
      <c r="AR72" s="318">
        <v>0</v>
      </c>
      <c r="AS72" s="318">
        <v>0</v>
      </c>
      <c r="AT72" s="318">
        <v>0</v>
      </c>
      <c r="AU72" s="318">
        <v>0.50884624659340671</v>
      </c>
      <c r="AV72" s="319">
        <v>0.35772705197802207</v>
      </c>
    </row>
    <row r="73" spans="1:48">
      <c r="A73" s="299"/>
      <c r="B73" s="301">
        <v>2031</v>
      </c>
      <c r="C73" s="314">
        <v>2488.6633493958243</v>
      </c>
      <c r="D73" s="315">
        <v>329.01842526725278</v>
      </c>
      <c r="E73" s="315">
        <v>797.25655687978019</v>
      </c>
      <c r="F73" s="315">
        <v>0</v>
      </c>
      <c r="G73" s="315">
        <v>6.0483878332967045</v>
      </c>
      <c r="H73" s="315">
        <v>315.02301403197805</v>
      </c>
      <c r="I73" s="315">
        <v>0</v>
      </c>
      <c r="J73" s="315">
        <v>507.4036503382419</v>
      </c>
      <c r="K73" s="315">
        <v>200.14747355329669</v>
      </c>
      <c r="L73" s="315">
        <v>0</v>
      </c>
      <c r="M73" s="315">
        <v>0</v>
      </c>
      <c r="N73" s="315">
        <v>0</v>
      </c>
      <c r="O73" s="315">
        <v>47.644879860989008</v>
      </c>
      <c r="P73" s="316">
        <v>88.724897771978036</v>
      </c>
      <c r="Q73" s="299"/>
      <c r="R73" s="301">
        <v>2031</v>
      </c>
      <c r="S73" s="314">
        <v>2306.400599995824</v>
      </c>
      <c r="T73" s="315">
        <v>259.91968589770153</v>
      </c>
      <c r="U73" s="315">
        <v>463.20595568919776</v>
      </c>
      <c r="V73" s="315">
        <v>0</v>
      </c>
      <c r="W73" s="315">
        <v>-0.57908740974899431</v>
      </c>
      <c r="X73" s="315">
        <v>78.843043452598238</v>
      </c>
      <c r="Y73" s="315">
        <v>0</v>
      </c>
      <c r="Z73" s="315">
        <v>405.11523599158949</v>
      </c>
      <c r="AA73" s="315">
        <v>141.79967253705018</v>
      </c>
      <c r="AB73" s="315">
        <v>0</v>
      </c>
      <c r="AC73" s="315">
        <v>0</v>
      </c>
      <c r="AD73" s="315">
        <v>0</v>
      </c>
      <c r="AE73" s="315">
        <v>39.096153582118156</v>
      </c>
      <c r="AF73" s="316">
        <v>72.803095326909911</v>
      </c>
      <c r="AG73" s="299"/>
      <c r="AH73" s="301">
        <v>2031</v>
      </c>
      <c r="AI73" s="317">
        <v>23.67462161604395</v>
      </c>
      <c r="AJ73" s="318">
        <v>3.8037303893406595</v>
      </c>
      <c r="AK73" s="318">
        <v>7.8265202031868109</v>
      </c>
      <c r="AL73" s="318">
        <v>0</v>
      </c>
      <c r="AM73" s="318">
        <v>7.3100652747252783E-3</v>
      </c>
      <c r="AN73" s="318">
        <v>1.4392533909890106</v>
      </c>
      <c r="AO73" s="318">
        <v>0</v>
      </c>
      <c r="AP73" s="318">
        <v>5.6722376569230759</v>
      </c>
      <c r="AQ73" s="318">
        <v>1.976959040549451</v>
      </c>
      <c r="AR73" s="318">
        <v>0</v>
      </c>
      <c r="AS73" s="318">
        <v>0</v>
      </c>
      <c r="AT73" s="318">
        <v>0</v>
      </c>
      <c r="AU73" s="318">
        <v>0.50684227043956043</v>
      </c>
      <c r="AV73" s="319">
        <v>0.89562996549450535</v>
      </c>
    </row>
    <row r="74" spans="1:48">
      <c r="A74" s="299"/>
      <c r="B74" s="301">
        <v>2032</v>
      </c>
      <c r="C74" s="314">
        <v>2578.687351773076</v>
      </c>
      <c r="D74" s="315">
        <v>339.51812571142858</v>
      </c>
      <c r="E74" s="315">
        <v>826.33555997142867</v>
      </c>
      <c r="F74" s="315">
        <v>0</v>
      </c>
      <c r="G74" s="315">
        <v>6.9137888906593412</v>
      </c>
      <c r="H74" s="315">
        <v>342.12104799230781</v>
      </c>
      <c r="I74" s="315">
        <v>0</v>
      </c>
      <c r="J74" s="315">
        <v>535.32396544087919</v>
      </c>
      <c r="K74" s="315">
        <v>207.02173043285708</v>
      </c>
      <c r="L74" s="315">
        <v>0</v>
      </c>
      <c r="M74" s="315">
        <v>0</v>
      </c>
      <c r="N74" s="315">
        <v>0</v>
      </c>
      <c r="O74" s="315">
        <v>54.032072596043953</v>
      </c>
      <c r="P74" s="316">
        <v>151.62964902791208</v>
      </c>
      <c r="Q74" s="299"/>
      <c r="R74" s="301">
        <v>2032</v>
      </c>
      <c r="S74" s="314">
        <v>2396.4246023730766</v>
      </c>
      <c r="T74" s="315">
        <v>270.35692637907607</v>
      </c>
      <c r="U74" s="315">
        <v>488.43793015221036</v>
      </c>
      <c r="V74" s="315">
        <v>0</v>
      </c>
      <c r="W74" s="315">
        <v>-0.22034854232540679</v>
      </c>
      <c r="X74" s="315">
        <v>93.162877317281783</v>
      </c>
      <c r="Y74" s="315">
        <v>0</v>
      </c>
      <c r="Z74" s="315">
        <v>429.22827640779047</v>
      </c>
      <c r="AA74" s="315">
        <v>148.39249806513178</v>
      </c>
      <c r="AB74" s="315">
        <v>0</v>
      </c>
      <c r="AC74" s="315">
        <v>0</v>
      </c>
      <c r="AD74" s="315">
        <v>0</v>
      </c>
      <c r="AE74" s="315">
        <v>44.135632082739043</v>
      </c>
      <c r="AF74" s="316">
        <v>119.99468177913153</v>
      </c>
      <c r="AG74" s="299"/>
      <c r="AH74" s="301">
        <v>2032</v>
      </c>
      <c r="AI74" s="317">
        <v>23.701805454285712</v>
      </c>
      <c r="AJ74" s="318">
        <v>3.8095073004395608</v>
      </c>
      <c r="AK74" s="318">
        <v>7.8348039076923079</v>
      </c>
      <c r="AL74" s="318">
        <v>0</v>
      </c>
      <c r="AM74" s="318">
        <v>8.2577841758241771E-3</v>
      </c>
      <c r="AN74" s="318">
        <v>1.4882495906593405</v>
      </c>
      <c r="AO74" s="318">
        <v>0</v>
      </c>
      <c r="AP74" s="318">
        <v>5.8100518306593409</v>
      </c>
      <c r="AQ74" s="318">
        <v>1.9776975286813188</v>
      </c>
      <c r="AR74" s="318">
        <v>0</v>
      </c>
      <c r="AS74" s="318">
        <v>0</v>
      </c>
      <c r="AT74" s="318">
        <v>0</v>
      </c>
      <c r="AU74" s="318">
        <v>0.58097517549450539</v>
      </c>
      <c r="AV74" s="319">
        <v>1.5969490643956046</v>
      </c>
    </row>
    <row r="75" spans="1:48">
      <c r="A75" s="299"/>
      <c r="B75" s="301">
        <v>2033</v>
      </c>
      <c r="C75" s="314">
        <v>2617.2894308502196</v>
      </c>
      <c r="D75" s="315">
        <v>352.12888839274723</v>
      </c>
      <c r="E75" s="315">
        <v>850.9402860140658</v>
      </c>
      <c r="F75" s="315">
        <v>0</v>
      </c>
      <c r="G75" s="315">
        <v>6.0009759403296714</v>
      </c>
      <c r="H75" s="315">
        <v>357.95593954988999</v>
      </c>
      <c r="I75" s="315">
        <v>0</v>
      </c>
      <c r="J75" s="315">
        <v>588.97380609109894</v>
      </c>
      <c r="K75" s="315">
        <v>213.11044071472523</v>
      </c>
      <c r="L75" s="315">
        <v>0</v>
      </c>
      <c r="M75" s="315">
        <v>0</v>
      </c>
      <c r="N75" s="315">
        <v>0</v>
      </c>
      <c r="O75" s="315">
        <v>53.120216386043957</v>
      </c>
      <c r="P75" s="316">
        <v>215.3575801397802</v>
      </c>
      <c r="Q75" s="299"/>
      <c r="R75" s="301">
        <v>2033</v>
      </c>
      <c r="S75" s="314">
        <v>2435.0266814502197</v>
      </c>
      <c r="T75" s="315">
        <v>283.18023113421407</v>
      </c>
      <c r="U75" s="315">
        <v>509.37215212454737</v>
      </c>
      <c r="V75" s="315">
        <v>0</v>
      </c>
      <c r="W75" s="315">
        <v>-0.66451240686463142</v>
      </c>
      <c r="X75" s="315">
        <v>94.816420375797961</v>
      </c>
      <c r="Y75" s="315">
        <v>0</v>
      </c>
      <c r="Z75" s="315">
        <v>477.85507888811782</v>
      </c>
      <c r="AA75" s="315">
        <v>154.12169110388047</v>
      </c>
      <c r="AB75" s="315">
        <v>0</v>
      </c>
      <c r="AC75" s="315">
        <v>0</v>
      </c>
      <c r="AD75" s="315">
        <v>0</v>
      </c>
      <c r="AE75" s="315">
        <v>43.236023510895386</v>
      </c>
      <c r="AF75" s="316">
        <v>176.18309508925248</v>
      </c>
      <c r="AG75" s="299"/>
      <c r="AH75" s="301">
        <v>2033</v>
      </c>
      <c r="AI75" s="317">
        <v>23.557882867252747</v>
      </c>
      <c r="AJ75" s="318">
        <v>3.7898493209890112</v>
      </c>
      <c r="AK75" s="318">
        <v>7.8154131552747259</v>
      </c>
      <c r="AL75" s="318">
        <v>0</v>
      </c>
      <c r="AM75" s="318">
        <v>7.0776271428571423E-3</v>
      </c>
      <c r="AN75" s="318">
        <v>1.549240145604396</v>
      </c>
      <c r="AO75" s="318">
        <v>0</v>
      </c>
      <c r="AP75" s="318">
        <v>6.1306317575824174</v>
      </c>
      <c r="AQ75" s="318">
        <v>1.9749297864835158</v>
      </c>
      <c r="AR75" s="318">
        <v>0</v>
      </c>
      <c r="AS75" s="318">
        <v>0</v>
      </c>
      <c r="AT75" s="318">
        <v>0</v>
      </c>
      <c r="AU75" s="318">
        <v>0.5760135043956045</v>
      </c>
      <c r="AV75" s="319">
        <v>2.2967073867032965</v>
      </c>
    </row>
    <row r="76" spans="1:48">
      <c r="A76" s="299"/>
      <c r="B76" s="301">
        <v>2034</v>
      </c>
      <c r="C76" s="314">
        <v>2724.5662413127466</v>
      </c>
      <c r="D76" s="315">
        <v>363.24879172252759</v>
      </c>
      <c r="E76" s="315">
        <v>880.59022176428584</v>
      </c>
      <c r="F76" s="315">
        <v>0</v>
      </c>
      <c r="G76" s="315">
        <v>7.0180343597802182</v>
      </c>
      <c r="H76" s="315">
        <v>390.27156057186806</v>
      </c>
      <c r="I76" s="315">
        <v>0</v>
      </c>
      <c r="J76" s="315">
        <v>637.41713917384595</v>
      </c>
      <c r="K76" s="315">
        <v>219.9736842174726</v>
      </c>
      <c r="L76" s="315">
        <v>0</v>
      </c>
      <c r="M76" s="315">
        <v>0</v>
      </c>
      <c r="N76" s="315">
        <v>0</v>
      </c>
      <c r="O76" s="315">
        <v>57.886639881318679</v>
      </c>
      <c r="P76" s="316">
        <v>281.51281043516485</v>
      </c>
      <c r="Q76" s="299"/>
      <c r="R76" s="301">
        <v>2034</v>
      </c>
      <c r="S76" s="314">
        <v>2542.3034919127467</v>
      </c>
      <c r="T76" s="315">
        <v>294.36407375671519</v>
      </c>
      <c r="U76" s="315">
        <v>535.91965914612797</v>
      </c>
      <c r="V76" s="315">
        <v>0</v>
      </c>
      <c r="W76" s="315">
        <v>-0.310917716348032</v>
      </c>
      <c r="X76" s="315">
        <v>113.25443951575132</v>
      </c>
      <c r="Y76" s="315">
        <v>0</v>
      </c>
      <c r="Z76" s="315">
        <v>519.25543601716754</v>
      </c>
      <c r="AA76" s="315">
        <v>160.92359924634192</v>
      </c>
      <c r="AB76" s="315">
        <v>0</v>
      </c>
      <c r="AC76" s="315">
        <v>0</v>
      </c>
      <c r="AD76" s="315">
        <v>0</v>
      </c>
      <c r="AE76" s="315">
        <v>46.095143523326229</v>
      </c>
      <c r="AF76" s="316">
        <v>231.35242174473925</v>
      </c>
      <c r="AG76" s="299"/>
      <c r="AH76" s="301">
        <v>2034</v>
      </c>
      <c r="AI76" s="317">
        <v>23.550313051318685</v>
      </c>
      <c r="AJ76" s="318">
        <v>3.783935586923076</v>
      </c>
      <c r="AK76" s="318">
        <v>7.7630896363736248</v>
      </c>
      <c r="AL76" s="318">
        <v>0</v>
      </c>
      <c r="AM76" s="318">
        <v>8.3100796703296734E-3</v>
      </c>
      <c r="AN76" s="318">
        <v>1.5984665796703292</v>
      </c>
      <c r="AO76" s="318">
        <v>0</v>
      </c>
      <c r="AP76" s="318">
        <v>6.4124353789010993</v>
      </c>
      <c r="AQ76" s="318">
        <v>1.9610565237362636</v>
      </c>
      <c r="AR76" s="318">
        <v>0</v>
      </c>
      <c r="AS76" s="318">
        <v>0</v>
      </c>
      <c r="AT76" s="318">
        <v>0</v>
      </c>
      <c r="AU76" s="318">
        <v>0.63354041659340643</v>
      </c>
      <c r="AV76" s="319">
        <v>2.9987210672527467</v>
      </c>
    </row>
    <row r="77" spans="1:48" ht="15.75" thickBot="1">
      <c r="A77" s="299"/>
      <c r="B77" s="301">
        <v>2035</v>
      </c>
      <c r="C77" s="320">
        <v>2720.5138383381322</v>
      </c>
      <c r="D77" s="321">
        <v>364.50608702285717</v>
      </c>
      <c r="E77" s="321">
        <v>870.31150591813184</v>
      </c>
      <c r="F77" s="321">
        <v>0</v>
      </c>
      <c r="G77" s="321">
        <v>4.7713585291208789</v>
      </c>
      <c r="H77" s="321">
        <v>371.89731451747258</v>
      </c>
      <c r="I77" s="321">
        <v>0</v>
      </c>
      <c r="J77" s="321">
        <v>672.52239797043956</v>
      </c>
      <c r="K77" s="321">
        <v>217.4936884278022</v>
      </c>
      <c r="L77" s="321">
        <v>0</v>
      </c>
      <c r="M77" s="321">
        <v>0</v>
      </c>
      <c r="N77" s="321">
        <v>45.299945764065946</v>
      </c>
      <c r="O77" s="321">
        <v>55.957614789560438</v>
      </c>
      <c r="P77" s="322">
        <v>310.09351015406583</v>
      </c>
      <c r="Q77" s="299"/>
      <c r="R77" s="301">
        <v>2035</v>
      </c>
      <c r="S77" s="320">
        <v>2538.2510889381324</v>
      </c>
      <c r="T77" s="321">
        <v>295.5785846660998</v>
      </c>
      <c r="U77" s="321">
        <v>522.48183479393424</v>
      </c>
      <c r="V77" s="321">
        <v>0</v>
      </c>
      <c r="W77" s="321">
        <v>-1.3220070832939614</v>
      </c>
      <c r="X77" s="321">
        <v>89.689458455789975</v>
      </c>
      <c r="Y77" s="321">
        <v>0</v>
      </c>
      <c r="Z77" s="321">
        <v>542.96078231681929</v>
      </c>
      <c r="AA77" s="321">
        <v>158.29151991687672</v>
      </c>
      <c r="AB77" s="321">
        <v>0</v>
      </c>
      <c r="AC77" s="321">
        <v>0</v>
      </c>
      <c r="AD77" s="321">
        <v>16.439955119696624</v>
      </c>
      <c r="AE77" s="321">
        <v>43.999594668334147</v>
      </c>
      <c r="AF77" s="322">
        <v>254.16742596072191</v>
      </c>
      <c r="AG77" s="299"/>
      <c r="AH77" s="301">
        <v>2035</v>
      </c>
      <c r="AI77" s="323">
        <v>23.610116737362635</v>
      </c>
      <c r="AJ77" s="324">
        <v>3.7878927078021984</v>
      </c>
      <c r="AK77" s="324">
        <v>7.7104498679120868</v>
      </c>
      <c r="AL77" s="324">
        <v>0</v>
      </c>
      <c r="AM77" s="324">
        <v>5.6035732967032962E-3</v>
      </c>
      <c r="AN77" s="324">
        <v>1.6004713486813196</v>
      </c>
      <c r="AO77" s="324">
        <v>0</v>
      </c>
      <c r="AP77" s="324">
        <v>6.8572113035164817</v>
      </c>
      <c r="AQ77" s="324">
        <v>1.9499074974725275</v>
      </c>
      <c r="AR77" s="324">
        <v>0</v>
      </c>
      <c r="AS77" s="324">
        <v>0</v>
      </c>
      <c r="AT77" s="324">
        <v>0.14518853999999998</v>
      </c>
      <c r="AU77" s="324">
        <v>0.64556770604395608</v>
      </c>
      <c r="AV77" s="325">
        <v>3.4376195015384616</v>
      </c>
    </row>
    <row r="78" spans="1:48">
      <c r="A78" s="299"/>
      <c r="B78" s="301"/>
      <c r="C78" s="326"/>
      <c r="D78" s="326"/>
      <c r="E78" s="326"/>
      <c r="F78" s="326"/>
      <c r="G78" s="326"/>
      <c r="H78" s="326"/>
      <c r="I78" s="326"/>
      <c r="J78" s="326"/>
      <c r="K78" s="326"/>
      <c r="L78" s="326"/>
      <c r="M78" s="326"/>
      <c r="N78" s="326"/>
      <c r="O78" s="326"/>
      <c r="P78" s="326"/>
      <c r="Q78" s="299"/>
      <c r="R78" s="301"/>
      <c r="S78" s="326"/>
      <c r="T78" s="326"/>
      <c r="U78" s="326"/>
      <c r="V78" s="326"/>
      <c r="W78" s="326"/>
      <c r="X78" s="326"/>
      <c r="Y78" s="326"/>
      <c r="Z78" s="326"/>
      <c r="AA78" s="326"/>
      <c r="AB78" s="326"/>
      <c r="AC78" s="326"/>
      <c r="AD78" s="326"/>
      <c r="AE78" s="326"/>
      <c r="AF78" s="326"/>
      <c r="AG78" s="299"/>
      <c r="AH78" s="301"/>
      <c r="AI78" s="327"/>
      <c r="AJ78" s="327"/>
      <c r="AK78" s="327"/>
      <c r="AL78" s="327"/>
      <c r="AM78" s="327"/>
      <c r="AN78" s="327"/>
      <c r="AO78" s="327"/>
      <c r="AP78" s="327"/>
      <c r="AQ78" s="327"/>
      <c r="AR78" s="327"/>
      <c r="AS78" s="327"/>
      <c r="AT78" s="327"/>
      <c r="AU78" s="327"/>
      <c r="AV78" s="327"/>
    </row>
    <row r="79" spans="1:48">
      <c r="A79" s="181" t="s">
        <v>87</v>
      </c>
      <c r="B79" s="180"/>
      <c r="C79" s="180"/>
      <c r="D79" s="180"/>
      <c r="E79" s="180"/>
      <c r="F79" s="180"/>
      <c r="G79" s="180"/>
      <c r="H79" s="180"/>
      <c r="I79" s="180"/>
      <c r="J79" s="180"/>
      <c r="K79" s="180"/>
      <c r="L79" s="180"/>
      <c r="M79" s="180"/>
      <c r="N79" s="180"/>
      <c r="O79" s="180"/>
      <c r="P79" s="180"/>
      <c r="Q79" s="328"/>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row>
    <row r="80" spans="1:48">
      <c r="A80" s="181" t="s">
        <v>88</v>
      </c>
      <c r="B80" s="180"/>
      <c r="C80" s="180"/>
      <c r="D80" s="180"/>
      <c r="E80" s="180"/>
      <c r="F80" s="180"/>
      <c r="G80" s="180"/>
      <c r="H80" s="180"/>
      <c r="I80" s="180"/>
      <c r="J80" s="180"/>
      <c r="K80" s="180"/>
      <c r="L80" s="180"/>
      <c r="M80" s="180"/>
      <c r="N80" s="180"/>
      <c r="O80" s="180"/>
      <c r="P80" s="180"/>
      <c r="Q80" s="328"/>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row>
    <row r="81" spans="1:64" ht="15.75" thickBot="1">
      <c r="A81" s="180"/>
      <c r="B81" s="328"/>
      <c r="C81" s="329" t="s">
        <v>253</v>
      </c>
      <c r="D81" s="328"/>
      <c r="E81" s="328"/>
      <c r="F81" s="328"/>
      <c r="G81" s="328"/>
      <c r="H81" s="328"/>
      <c r="I81" s="328"/>
      <c r="J81" s="328"/>
      <c r="K81" s="328"/>
      <c r="L81" s="328"/>
      <c r="M81" s="328"/>
      <c r="N81" s="328"/>
      <c r="O81" s="328"/>
      <c r="P81" s="328"/>
      <c r="Q81" s="328"/>
      <c r="R81" s="180"/>
      <c r="S81" s="329" t="s">
        <v>254</v>
      </c>
      <c r="T81" s="328"/>
      <c r="U81" s="328"/>
      <c r="V81" s="328"/>
      <c r="W81" s="328"/>
      <c r="X81" s="328"/>
      <c r="Y81" s="328"/>
      <c r="Z81" s="328"/>
      <c r="AA81" s="328"/>
      <c r="AB81" s="328"/>
      <c r="AC81" s="328"/>
      <c r="AD81" s="328"/>
      <c r="AE81" s="328"/>
      <c r="AF81" s="328"/>
      <c r="AG81" s="180"/>
      <c r="AH81" s="180"/>
      <c r="AI81" s="329" t="s">
        <v>255</v>
      </c>
      <c r="AJ81" s="330"/>
      <c r="AK81" s="328"/>
      <c r="AL81" s="328"/>
      <c r="AM81" s="328"/>
      <c r="AN81" s="328"/>
      <c r="AO81" s="328"/>
      <c r="AP81" s="328"/>
      <c r="AQ81" s="328"/>
      <c r="AR81" s="328"/>
      <c r="AS81" s="328"/>
      <c r="AT81" s="328"/>
      <c r="AU81" s="328"/>
      <c r="AV81" s="328"/>
    </row>
    <row r="82" spans="1:64">
      <c r="A82" s="180"/>
      <c r="B82" s="328"/>
      <c r="C82" s="500" t="s">
        <v>256</v>
      </c>
      <c r="D82" s="501"/>
      <c r="E82" s="501"/>
      <c r="F82" s="501"/>
      <c r="G82" s="501"/>
      <c r="H82" s="501"/>
      <c r="I82" s="501" t="s">
        <v>257</v>
      </c>
      <c r="J82" s="501"/>
      <c r="K82" s="501"/>
      <c r="L82" s="501"/>
      <c r="M82" s="501"/>
      <c r="N82" s="501"/>
      <c r="O82" s="501"/>
      <c r="P82" s="502"/>
      <c r="Q82" s="331"/>
      <c r="R82" s="328"/>
      <c r="S82" s="500" t="s">
        <v>256</v>
      </c>
      <c r="T82" s="501"/>
      <c r="U82" s="501"/>
      <c r="V82" s="501"/>
      <c r="W82" s="501"/>
      <c r="X82" s="501"/>
      <c r="Y82" s="501" t="s">
        <v>257</v>
      </c>
      <c r="Z82" s="501"/>
      <c r="AA82" s="501"/>
      <c r="AB82" s="501"/>
      <c r="AC82" s="501"/>
      <c r="AD82" s="501"/>
      <c r="AE82" s="501"/>
      <c r="AF82" s="502"/>
      <c r="AG82" s="180"/>
      <c r="AH82" s="328"/>
      <c r="AI82" s="500" t="s">
        <v>256</v>
      </c>
      <c r="AJ82" s="501"/>
      <c r="AK82" s="501"/>
      <c r="AL82" s="501"/>
      <c r="AM82" s="501"/>
      <c r="AN82" s="501"/>
      <c r="AO82" s="501" t="s">
        <v>257</v>
      </c>
      <c r="AP82" s="501"/>
      <c r="AQ82" s="501"/>
      <c r="AR82" s="501"/>
      <c r="AS82" s="501"/>
      <c r="AT82" s="501"/>
      <c r="AU82" s="501"/>
      <c r="AV82" s="502"/>
    </row>
    <row r="83" spans="1:64" ht="31.5" customHeight="1" thickBot="1">
      <c r="A83" s="180"/>
      <c r="B83" s="328" t="s">
        <v>49</v>
      </c>
      <c r="C83" s="332" t="s">
        <v>71</v>
      </c>
      <c r="D83" s="333" t="s">
        <v>67</v>
      </c>
      <c r="E83" s="333" t="s">
        <v>70</v>
      </c>
      <c r="F83" s="333" t="s">
        <v>51</v>
      </c>
      <c r="G83" s="333" t="s">
        <v>186</v>
      </c>
      <c r="H83" s="333" t="s">
        <v>50</v>
      </c>
      <c r="I83" s="333" t="s">
        <v>71</v>
      </c>
      <c r="J83" s="333" t="s">
        <v>67</v>
      </c>
      <c r="K83" s="333" t="s">
        <v>70</v>
      </c>
      <c r="L83" s="333" t="s">
        <v>51</v>
      </c>
      <c r="M83" s="333" t="s">
        <v>186</v>
      </c>
      <c r="N83" s="333" t="s">
        <v>50</v>
      </c>
      <c r="O83" s="357" t="s">
        <v>68</v>
      </c>
      <c r="P83" s="334" t="s">
        <v>69</v>
      </c>
      <c r="Q83" s="180"/>
      <c r="R83" s="328" t="s">
        <v>49</v>
      </c>
      <c r="S83" s="332" t="s">
        <v>71</v>
      </c>
      <c r="T83" s="333" t="s">
        <v>67</v>
      </c>
      <c r="U83" s="333" t="s">
        <v>70</v>
      </c>
      <c r="V83" s="333" t="s">
        <v>51</v>
      </c>
      <c r="W83" s="333" t="s">
        <v>186</v>
      </c>
      <c r="X83" s="333" t="s">
        <v>50</v>
      </c>
      <c r="Y83" s="333" t="s">
        <v>71</v>
      </c>
      <c r="Z83" s="333" t="s">
        <v>67</v>
      </c>
      <c r="AA83" s="333" t="s">
        <v>70</v>
      </c>
      <c r="AB83" s="333" t="s">
        <v>51</v>
      </c>
      <c r="AC83" s="333" t="s">
        <v>186</v>
      </c>
      <c r="AD83" s="333" t="s">
        <v>50</v>
      </c>
      <c r="AE83" s="357" t="s">
        <v>68</v>
      </c>
      <c r="AF83" s="334" t="s">
        <v>69</v>
      </c>
      <c r="AG83" s="180"/>
      <c r="AH83" s="328" t="s">
        <v>49</v>
      </c>
      <c r="AI83" s="332" t="s">
        <v>71</v>
      </c>
      <c r="AJ83" s="333" t="s">
        <v>67</v>
      </c>
      <c r="AK83" s="333" t="s">
        <v>70</v>
      </c>
      <c r="AL83" s="333" t="s">
        <v>51</v>
      </c>
      <c r="AM83" s="333" t="s">
        <v>186</v>
      </c>
      <c r="AN83" s="333" t="s">
        <v>50</v>
      </c>
      <c r="AO83" s="333" t="s">
        <v>71</v>
      </c>
      <c r="AP83" s="333" t="s">
        <v>67</v>
      </c>
      <c r="AQ83" s="333" t="s">
        <v>70</v>
      </c>
      <c r="AR83" s="333" t="s">
        <v>51</v>
      </c>
      <c r="AS83" s="333" t="s">
        <v>186</v>
      </c>
      <c r="AT83" s="333" t="s">
        <v>50</v>
      </c>
      <c r="AU83" s="357" t="s">
        <v>68</v>
      </c>
      <c r="AV83" s="334" t="s">
        <v>69</v>
      </c>
      <c r="AW83" s="33"/>
    </row>
    <row r="84" spans="1:64">
      <c r="A84" s="180"/>
      <c r="B84" s="328">
        <v>2022</v>
      </c>
      <c r="C84" s="335">
        <v>2962.0185103974727</v>
      </c>
      <c r="D84" s="336">
        <v>410.7233049358241</v>
      </c>
      <c r="E84" s="336">
        <v>995.08998535164847</v>
      </c>
      <c r="F84" s="336">
        <v>49.453555090219787</v>
      </c>
      <c r="G84" s="336">
        <v>1.4232791561538463</v>
      </c>
      <c r="H84" s="336">
        <v>737.49507931593405</v>
      </c>
      <c r="I84" s="336">
        <v>0</v>
      </c>
      <c r="J84" s="336">
        <v>0</v>
      </c>
      <c r="K84" s="336">
        <v>0</v>
      </c>
      <c r="L84" s="336">
        <v>0</v>
      </c>
      <c r="M84" s="336">
        <v>0</v>
      </c>
      <c r="N84" s="336">
        <v>0</v>
      </c>
      <c r="O84" s="336">
        <v>1.2459809289010992</v>
      </c>
      <c r="P84" s="337">
        <v>0</v>
      </c>
      <c r="Q84" s="331"/>
      <c r="R84" s="328">
        <v>2022</v>
      </c>
      <c r="S84" s="335">
        <v>2779.7557609974733</v>
      </c>
      <c r="T84" s="336">
        <v>358.48584184308606</v>
      </c>
      <c r="U84" s="336">
        <v>717.69472753548587</v>
      </c>
      <c r="V84" s="336">
        <v>-37.414670198531311</v>
      </c>
      <c r="W84" s="336">
        <v>-2.7307501662832498</v>
      </c>
      <c r="X84" s="336">
        <v>141.46843344967303</v>
      </c>
      <c r="Y84" s="336">
        <v>0</v>
      </c>
      <c r="Z84" s="336">
        <v>0</v>
      </c>
      <c r="AA84" s="336">
        <v>0</v>
      </c>
      <c r="AB84" s="336">
        <v>0</v>
      </c>
      <c r="AC84" s="336">
        <v>0</v>
      </c>
      <c r="AD84" s="336">
        <v>0</v>
      </c>
      <c r="AE84" s="336">
        <v>0.79711961349538485</v>
      </c>
      <c r="AF84" s="337">
        <v>0</v>
      </c>
      <c r="AG84" s="180"/>
      <c r="AH84" s="328">
        <v>2022</v>
      </c>
      <c r="AI84" s="338">
        <v>16.325095100329666</v>
      </c>
      <c r="AJ84" s="339">
        <v>2.4266338783516481</v>
      </c>
      <c r="AK84" s="339">
        <v>5.4383877048351623</v>
      </c>
      <c r="AL84" s="339">
        <v>0.17276832549450549</v>
      </c>
      <c r="AM84" s="339">
        <v>2.1709130769230773E-3</v>
      </c>
      <c r="AN84" s="339">
        <v>3.3236489714285709</v>
      </c>
      <c r="AO84" s="339">
        <v>0</v>
      </c>
      <c r="AP84" s="339">
        <v>0</v>
      </c>
      <c r="AQ84" s="339">
        <v>0</v>
      </c>
      <c r="AR84" s="339">
        <v>0</v>
      </c>
      <c r="AS84" s="339">
        <v>0</v>
      </c>
      <c r="AT84" s="339">
        <v>0</v>
      </c>
      <c r="AU84" s="339">
        <v>7.7115747252747288E-3</v>
      </c>
      <c r="AV84" s="340">
        <v>0</v>
      </c>
      <c r="AW84" s="33"/>
    </row>
    <row r="85" spans="1:64">
      <c r="A85" s="180"/>
      <c r="B85" s="328">
        <v>2023</v>
      </c>
      <c r="C85" s="341">
        <v>3106.3995109427474</v>
      </c>
      <c r="D85" s="342">
        <v>443.74195379593414</v>
      </c>
      <c r="E85" s="342">
        <v>1066.9551158085715</v>
      </c>
      <c r="F85" s="342">
        <v>23.430134490439542</v>
      </c>
      <c r="G85" s="342">
        <v>0.38773103329670328</v>
      </c>
      <c r="H85" s="342">
        <v>697.9128892</v>
      </c>
      <c r="I85" s="342">
        <v>0</v>
      </c>
      <c r="J85" s="342">
        <v>19.178823125824181</v>
      </c>
      <c r="K85" s="342">
        <v>30.667383862637351</v>
      </c>
      <c r="L85" s="342">
        <v>0</v>
      </c>
      <c r="M85" s="342">
        <v>0</v>
      </c>
      <c r="N85" s="342">
        <v>0</v>
      </c>
      <c r="O85" s="342">
        <v>6.9756119740659335</v>
      </c>
      <c r="P85" s="343">
        <v>0</v>
      </c>
      <c r="Q85" s="331"/>
      <c r="R85" s="328">
        <v>2023</v>
      </c>
      <c r="S85" s="341">
        <v>2924.136761542748</v>
      </c>
      <c r="T85" s="342">
        <v>378.55997779320614</v>
      </c>
      <c r="U85" s="342">
        <v>752.84518194159568</v>
      </c>
      <c r="V85" s="342">
        <v>-42.828009862037085</v>
      </c>
      <c r="W85" s="342">
        <v>-3.1892754902480132</v>
      </c>
      <c r="X85" s="342">
        <v>93.915504922841038</v>
      </c>
      <c r="Y85" s="342">
        <v>0</v>
      </c>
      <c r="Z85" s="342">
        <v>10.750326376493629</v>
      </c>
      <c r="AA85" s="342">
        <v>-1.9882094483885839</v>
      </c>
      <c r="AB85" s="342">
        <v>0</v>
      </c>
      <c r="AC85" s="342">
        <v>0</v>
      </c>
      <c r="AD85" s="342">
        <v>0</v>
      </c>
      <c r="AE85" s="342">
        <v>5.4823617565505058</v>
      </c>
      <c r="AF85" s="343">
        <v>0</v>
      </c>
      <c r="AG85" s="180"/>
      <c r="AH85" s="328">
        <v>2023</v>
      </c>
      <c r="AI85" s="344">
        <v>24.139985589670331</v>
      </c>
      <c r="AJ85" s="345">
        <v>3.6238696265934065</v>
      </c>
      <c r="AK85" s="345">
        <v>7.9997222957142853</v>
      </c>
      <c r="AL85" s="345">
        <v>9.4303889010989017E-2</v>
      </c>
      <c r="AM85" s="345">
        <v>5.9247725274725281E-4</v>
      </c>
      <c r="AN85" s="345">
        <v>3.8279165642857143</v>
      </c>
      <c r="AO85" s="345">
        <v>0</v>
      </c>
      <c r="AP85" s="345">
        <v>0.17475019879120879</v>
      </c>
      <c r="AQ85" s="345">
        <v>0.35200229109890097</v>
      </c>
      <c r="AR85" s="345">
        <v>0</v>
      </c>
      <c r="AS85" s="345">
        <v>0</v>
      </c>
      <c r="AT85" s="345">
        <v>0</v>
      </c>
      <c r="AU85" s="345">
        <v>5.3756540989010976E-2</v>
      </c>
      <c r="AV85" s="346">
        <v>0</v>
      </c>
      <c r="AW85" s="33"/>
    </row>
    <row r="86" spans="1:64">
      <c r="A86" s="180"/>
      <c r="B86" s="328">
        <v>2024</v>
      </c>
      <c r="C86" s="341">
        <v>2699.3666179635161</v>
      </c>
      <c r="D86" s="342">
        <v>381.95444620813186</v>
      </c>
      <c r="E86" s="342">
        <v>909.97933967208792</v>
      </c>
      <c r="F86" s="342">
        <v>20.434391342307695</v>
      </c>
      <c r="G86" s="342">
        <v>1.0135965479120879</v>
      </c>
      <c r="H86" s="342">
        <v>468.16811107340664</v>
      </c>
      <c r="I86" s="342">
        <v>0</v>
      </c>
      <c r="J86" s="342">
        <v>87.061924977362665</v>
      </c>
      <c r="K86" s="342">
        <v>155.92761395186818</v>
      </c>
      <c r="L86" s="342">
        <v>0</v>
      </c>
      <c r="M86" s="342">
        <v>0</v>
      </c>
      <c r="N86" s="342">
        <v>0</v>
      </c>
      <c r="O86" s="342">
        <v>11.021778919340663</v>
      </c>
      <c r="P86" s="343">
        <v>0</v>
      </c>
      <c r="Q86" s="331"/>
      <c r="R86" s="328">
        <v>2024</v>
      </c>
      <c r="S86" s="341">
        <v>2517.1038685635162</v>
      </c>
      <c r="T86" s="342">
        <v>316.72018329855166</v>
      </c>
      <c r="U86" s="342">
        <v>587.44433623931195</v>
      </c>
      <c r="V86" s="342">
        <v>-39.58862461570309</v>
      </c>
      <c r="W86" s="342">
        <v>-2.8951600828171866</v>
      </c>
      <c r="X86" s="342">
        <v>87.881064662733465</v>
      </c>
      <c r="Y86" s="342">
        <v>0</v>
      </c>
      <c r="Z86" s="342">
        <v>69.804554781580222</v>
      </c>
      <c r="AA86" s="342">
        <v>118.66999773021227</v>
      </c>
      <c r="AB86" s="342">
        <v>0</v>
      </c>
      <c r="AC86" s="342">
        <v>0</v>
      </c>
      <c r="AD86" s="342">
        <v>0</v>
      </c>
      <c r="AE86" s="342">
        <v>9.4301430733056932</v>
      </c>
      <c r="AF86" s="343">
        <v>0</v>
      </c>
      <c r="AG86" s="180"/>
      <c r="AH86" s="328">
        <v>2024</v>
      </c>
      <c r="AI86" s="344">
        <v>24.120361461208791</v>
      </c>
      <c r="AJ86" s="345">
        <v>3.6287056335164838</v>
      </c>
      <c r="AK86" s="345">
        <v>8.0456313546153844</v>
      </c>
      <c r="AL86" s="345">
        <v>7.0943624395604421E-2</v>
      </c>
      <c r="AM86" s="345">
        <v>1.4226234065934068E-3</v>
      </c>
      <c r="AN86" s="345">
        <v>2.6708390647252744</v>
      </c>
      <c r="AO86" s="345">
        <v>0</v>
      </c>
      <c r="AP86" s="345">
        <v>0.81733116868131861</v>
      </c>
      <c r="AQ86" s="345">
        <v>1.3995360573626372</v>
      </c>
      <c r="AR86" s="345">
        <v>0</v>
      </c>
      <c r="AS86" s="345">
        <v>0</v>
      </c>
      <c r="AT86" s="345">
        <v>0</v>
      </c>
      <c r="AU86" s="345">
        <v>9.4099971318681336E-2</v>
      </c>
      <c r="AV86" s="346">
        <v>0</v>
      </c>
      <c r="AW86" s="33"/>
    </row>
    <row r="87" spans="1:64">
      <c r="A87" s="180"/>
      <c r="B87" s="328">
        <v>2025</v>
      </c>
      <c r="C87" s="341">
        <v>2685.5080716389002</v>
      </c>
      <c r="D87" s="342">
        <v>371.73765389472538</v>
      </c>
      <c r="E87" s="342">
        <v>885.85836006956038</v>
      </c>
      <c r="F87" s="342">
        <v>20.958249686923075</v>
      </c>
      <c r="G87" s="342">
        <v>1.6433341349450545</v>
      </c>
      <c r="H87" s="342">
        <v>454.54525247736262</v>
      </c>
      <c r="I87" s="342">
        <v>0</v>
      </c>
      <c r="J87" s="342">
        <v>131.40614332846152</v>
      </c>
      <c r="K87" s="342">
        <v>152.3657327402197</v>
      </c>
      <c r="L87" s="342">
        <v>0</v>
      </c>
      <c r="M87" s="342">
        <v>0</v>
      </c>
      <c r="N87" s="342">
        <v>0</v>
      </c>
      <c r="O87" s="342">
        <v>16.612192226923074</v>
      </c>
      <c r="P87" s="343">
        <v>0</v>
      </c>
      <c r="Q87" s="331"/>
      <c r="R87" s="328">
        <v>2025</v>
      </c>
      <c r="S87" s="341">
        <v>2503.2453222389004</v>
      </c>
      <c r="T87" s="342">
        <v>306.75155708528439</v>
      </c>
      <c r="U87" s="342">
        <v>558.88689991985598</v>
      </c>
      <c r="V87" s="342">
        <v>-39.226046507893066</v>
      </c>
      <c r="W87" s="342">
        <v>-2.594109912629837</v>
      </c>
      <c r="X87" s="342">
        <v>84.126773641549676</v>
      </c>
      <c r="Y87" s="342">
        <v>0</v>
      </c>
      <c r="Z87" s="342">
        <v>100.99682526954591</v>
      </c>
      <c r="AA87" s="342">
        <v>114.75312782381836</v>
      </c>
      <c r="AB87" s="342">
        <v>0</v>
      </c>
      <c r="AC87" s="342">
        <v>0</v>
      </c>
      <c r="AD87" s="342">
        <v>0</v>
      </c>
      <c r="AE87" s="342">
        <v>15.022272056057703</v>
      </c>
      <c r="AF87" s="343">
        <v>0</v>
      </c>
      <c r="AG87" s="180"/>
      <c r="AH87" s="328">
        <v>2025</v>
      </c>
      <c r="AI87" s="344">
        <v>24.210614131538467</v>
      </c>
      <c r="AJ87" s="345">
        <v>3.6057527940659342</v>
      </c>
      <c r="AK87" s="345">
        <v>7.9152287059340667</v>
      </c>
      <c r="AL87" s="345">
        <v>7.3455831318681331E-2</v>
      </c>
      <c r="AM87" s="345">
        <v>2.194775164835165E-3</v>
      </c>
      <c r="AN87" s="345">
        <v>2.566161415934066</v>
      </c>
      <c r="AO87" s="345">
        <v>0</v>
      </c>
      <c r="AP87" s="345">
        <v>1.3521525396703293</v>
      </c>
      <c r="AQ87" s="345">
        <v>1.3942229771428565</v>
      </c>
      <c r="AR87" s="345">
        <v>0</v>
      </c>
      <c r="AS87" s="345">
        <v>0</v>
      </c>
      <c r="AT87" s="345">
        <v>0</v>
      </c>
      <c r="AU87" s="345">
        <v>9.3447019010989021E-2</v>
      </c>
      <c r="AV87" s="346">
        <v>0</v>
      </c>
      <c r="AW87" s="33"/>
    </row>
    <row r="88" spans="1:64">
      <c r="A88" s="180"/>
      <c r="B88" s="328">
        <v>2026</v>
      </c>
      <c r="C88" s="341">
        <v>2666.7863542523073</v>
      </c>
      <c r="D88" s="342">
        <v>359.58341643054945</v>
      </c>
      <c r="E88" s="342">
        <v>865.39058991813181</v>
      </c>
      <c r="F88" s="342">
        <v>15.014809282527473</v>
      </c>
      <c r="G88" s="342">
        <v>2.4210672031868135</v>
      </c>
      <c r="H88" s="342">
        <v>412.02611937406607</v>
      </c>
      <c r="I88" s="342">
        <v>0</v>
      </c>
      <c r="J88" s="342">
        <v>240.75770266131866</v>
      </c>
      <c r="K88" s="342">
        <v>149.25334146967037</v>
      </c>
      <c r="L88" s="342">
        <v>0</v>
      </c>
      <c r="M88" s="342">
        <v>0</v>
      </c>
      <c r="N88" s="342">
        <v>0</v>
      </c>
      <c r="O88" s="342">
        <v>30.510389022197803</v>
      </c>
      <c r="P88" s="343">
        <v>0</v>
      </c>
      <c r="Q88" s="331"/>
      <c r="R88" s="328">
        <v>2026</v>
      </c>
      <c r="S88" s="341">
        <v>2484.5236048523079</v>
      </c>
      <c r="T88" s="342">
        <v>294.66305627457058</v>
      </c>
      <c r="U88" s="342">
        <v>531.08316873266108</v>
      </c>
      <c r="V88" s="342">
        <v>-39.840232671523019</v>
      </c>
      <c r="W88" s="342">
        <v>-2.2237906766559035</v>
      </c>
      <c r="X88" s="342">
        <v>77.262392276444771</v>
      </c>
      <c r="Y88" s="342">
        <v>0</v>
      </c>
      <c r="Z88" s="342">
        <v>192.4527285557358</v>
      </c>
      <c r="AA88" s="342">
        <v>111.23343847303587</v>
      </c>
      <c r="AB88" s="342">
        <v>0</v>
      </c>
      <c r="AC88" s="342">
        <v>0</v>
      </c>
      <c r="AD88" s="342">
        <v>0</v>
      </c>
      <c r="AE88" s="342">
        <v>25.823266628928316</v>
      </c>
      <c r="AF88" s="343">
        <v>0</v>
      </c>
      <c r="AG88" s="180"/>
      <c r="AH88" s="328">
        <v>2026</v>
      </c>
      <c r="AI88" s="344">
        <v>24.127441159010996</v>
      </c>
      <c r="AJ88" s="345">
        <v>3.5996728224175829</v>
      </c>
      <c r="AK88" s="345">
        <v>7.8898684756043949</v>
      </c>
      <c r="AL88" s="345">
        <v>5.1845800989010996E-2</v>
      </c>
      <c r="AM88" s="345">
        <v>3.1061085714285709E-3</v>
      </c>
      <c r="AN88" s="345">
        <v>2.2496865517582414</v>
      </c>
      <c r="AO88" s="345">
        <v>0</v>
      </c>
      <c r="AP88" s="345">
        <v>2.3689186557142854</v>
      </c>
      <c r="AQ88" s="345">
        <v>1.3924779896703299</v>
      </c>
      <c r="AR88" s="345">
        <v>0</v>
      </c>
      <c r="AS88" s="345">
        <v>0</v>
      </c>
      <c r="AT88" s="345">
        <v>0</v>
      </c>
      <c r="AU88" s="345">
        <v>0.28204050527472518</v>
      </c>
      <c r="AV88" s="346">
        <v>0</v>
      </c>
    </row>
    <row r="89" spans="1:64">
      <c r="A89" s="180"/>
      <c r="B89" s="328">
        <v>2027</v>
      </c>
      <c r="C89" s="341">
        <v>2542.9604559170325</v>
      </c>
      <c r="D89" s="342">
        <v>323.69256841142857</v>
      </c>
      <c r="E89" s="342">
        <v>823.04186520461565</v>
      </c>
      <c r="F89" s="342">
        <v>0</v>
      </c>
      <c r="G89" s="342">
        <v>4.8744263049450556</v>
      </c>
      <c r="H89" s="342">
        <v>330.99901706010979</v>
      </c>
      <c r="I89" s="342">
        <v>0</v>
      </c>
      <c r="J89" s="342">
        <v>350.99329093175828</v>
      </c>
      <c r="K89" s="342">
        <v>141.55409781076924</v>
      </c>
      <c r="L89" s="342">
        <v>0</v>
      </c>
      <c r="M89" s="342">
        <v>0</v>
      </c>
      <c r="N89" s="342">
        <v>0</v>
      </c>
      <c r="O89" s="342">
        <v>38.865507636593399</v>
      </c>
      <c r="P89" s="343">
        <v>29.373750548021984</v>
      </c>
      <c r="Q89" s="331"/>
      <c r="R89" s="328">
        <v>2027</v>
      </c>
      <c r="S89" s="341">
        <v>2360.6977065170331</v>
      </c>
      <c r="T89" s="342">
        <v>258.94196577436173</v>
      </c>
      <c r="U89" s="342">
        <v>481.18242551555107</v>
      </c>
      <c r="V89" s="342">
        <v>0</v>
      </c>
      <c r="W89" s="342">
        <v>-1.0622491860634709</v>
      </c>
      <c r="X89" s="342">
        <v>73.720224616210245</v>
      </c>
      <c r="Y89" s="342">
        <v>0</v>
      </c>
      <c r="Z89" s="342">
        <v>282.54208259864663</v>
      </c>
      <c r="AA89" s="342">
        <v>103.09750077183753</v>
      </c>
      <c r="AB89" s="342">
        <v>0</v>
      </c>
      <c r="AC89" s="342">
        <v>0</v>
      </c>
      <c r="AD89" s="342">
        <v>0</v>
      </c>
      <c r="AE89" s="342">
        <v>31.908624141613966</v>
      </c>
      <c r="AF89" s="343">
        <v>23.164313708501982</v>
      </c>
      <c r="AG89" s="180"/>
      <c r="AH89" s="328">
        <v>2027</v>
      </c>
      <c r="AI89" s="344">
        <v>23.817219952307688</v>
      </c>
      <c r="AJ89" s="345">
        <v>3.5839719790109896</v>
      </c>
      <c r="AK89" s="345">
        <v>7.8287627639560453</v>
      </c>
      <c r="AL89" s="345">
        <v>0</v>
      </c>
      <c r="AM89" s="345">
        <v>6.012912857142858E-3</v>
      </c>
      <c r="AN89" s="345">
        <v>1.6095201538461537</v>
      </c>
      <c r="AO89" s="345">
        <v>0</v>
      </c>
      <c r="AP89" s="345">
        <v>3.7186403563736263</v>
      </c>
      <c r="AQ89" s="345">
        <v>1.3886300692307696</v>
      </c>
      <c r="AR89" s="345">
        <v>0</v>
      </c>
      <c r="AS89" s="345">
        <v>0</v>
      </c>
      <c r="AT89" s="345">
        <v>0</v>
      </c>
      <c r="AU89" s="345">
        <v>0.38979107021978016</v>
      </c>
      <c r="AV89" s="346">
        <v>0.28451383846153844</v>
      </c>
    </row>
    <row r="90" spans="1:64">
      <c r="A90" s="180"/>
      <c r="B90" s="328">
        <v>2028</v>
      </c>
      <c r="C90" s="341">
        <v>2584.932002996703</v>
      </c>
      <c r="D90" s="342">
        <v>323.09636805439561</v>
      </c>
      <c r="E90" s="342">
        <v>829.81573686395598</v>
      </c>
      <c r="F90" s="342">
        <v>0</v>
      </c>
      <c r="G90" s="342">
        <v>5.6458624359340668</v>
      </c>
      <c r="H90" s="342">
        <v>317.4827917632968</v>
      </c>
      <c r="I90" s="342">
        <v>0</v>
      </c>
      <c r="J90" s="342">
        <v>411.73193968538459</v>
      </c>
      <c r="K90" s="342">
        <v>142.76918823186818</v>
      </c>
      <c r="L90" s="342">
        <v>0</v>
      </c>
      <c r="M90" s="342">
        <v>0</v>
      </c>
      <c r="N90" s="342">
        <v>0</v>
      </c>
      <c r="O90" s="342">
        <v>46.726234110549456</v>
      </c>
      <c r="P90" s="343">
        <v>35.799920525494493</v>
      </c>
      <c r="Q90" s="331"/>
      <c r="R90" s="328">
        <v>2028</v>
      </c>
      <c r="S90" s="341">
        <v>2402.6692535967036</v>
      </c>
      <c r="T90" s="342">
        <v>258.28433986589448</v>
      </c>
      <c r="U90" s="342">
        <v>479.7241860650829</v>
      </c>
      <c r="V90" s="342">
        <v>0</v>
      </c>
      <c r="W90" s="342">
        <v>-0.74033163701448546</v>
      </c>
      <c r="X90" s="342">
        <v>68.821239160608926</v>
      </c>
      <c r="Y90" s="342">
        <v>0</v>
      </c>
      <c r="Z90" s="342">
        <v>330.03864019876301</v>
      </c>
      <c r="AA90" s="342">
        <v>103.7944158417112</v>
      </c>
      <c r="AB90" s="342">
        <v>0</v>
      </c>
      <c r="AC90" s="342">
        <v>0</v>
      </c>
      <c r="AD90" s="342">
        <v>0</v>
      </c>
      <c r="AE90" s="342">
        <v>38.233033837729565</v>
      </c>
      <c r="AF90" s="343">
        <v>29.329288171702498</v>
      </c>
      <c r="AG90" s="180"/>
      <c r="AH90" s="328">
        <v>2028</v>
      </c>
      <c r="AI90" s="344">
        <v>23.921397392637363</v>
      </c>
      <c r="AJ90" s="345">
        <v>3.5896532175824176</v>
      </c>
      <c r="AK90" s="345">
        <v>7.8231541709890102</v>
      </c>
      <c r="AL90" s="345">
        <v>0</v>
      </c>
      <c r="AM90" s="345">
        <v>6.8287064835164842E-3</v>
      </c>
      <c r="AN90" s="345">
        <v>1.4854376251648349</v>
      </c>
      <c r="AO90" s="345">
        <v>0</v>
      </c>
      <c r="AP90" s="345">
        <v>4.3721990646153834</v>
      </c>
      <c r="AQ90" s="345">
        <v>1.3917512625274719</v>
      </c>
      <c r="AR90" s="345">
        <v>0</v>
      </c>
      <c r="AS90" s="345">
        <v>0</v>
      </c>
      <c r="AT90" s="345">
        <v>0</v>
      </c>
      <c r="AU90" s="345">
        <v>0.48396760527472527</v>
      </c>
      <c r="AV90" s="346">
        <v>0.36658884923076923</v>
      </c>
    </row>
    <row r="91" spans="1:64">
      <c r="A91" s="180"/>
      <c r="B91" s="328">
        <v>2029</v>
      </c>
      <c r="C91" s="341">
        <v>2499.6215631019777</v>
      </c>
      <c r="D91" s="342">
        <v>301.54311538274726</v>
      </c>
      <c r="E91" s="342">
        <v>798.15378538142875</v>
      </c>
      <c r="F91" s="342">
        <v>0</v>
      </c>
      <c r="G91" s="342">
        <v>7.163492178681321</v>
      </c>
      <c r="H91" s="342">
        <v>287.17625675065943</v>
      </c>
      <c r="I91" s="342">
        <v>0</v>
      </c>
      <c r="J91" s="342">
        <v>469.81537077714285</v>
      </c>
      <c r="K91" s="342">
        <v>136.94858835483515</v>
      </c>
      <c r="L91" s="342">
        <v>0</v>
      </c>
      <c r="M91" s="342">
        <v>0</v>
      </c>
      <c r="N91" s="342">
        <v>0</v>
      </c>
      <c r="O91" s="342">
        <v>46.442990769450553</v>
      </c>
      <c r="P91" s="343">
        <v>42.896177725164826</v>
      </c>
      <c r="Q91" s="331"/>
      <c r="R91" s="328">
        <v>2029</v>
      </c>
      <c r="S91" s="341">
        <v>2317.3588137019783</v>
      </c>
      <c r="T91" s="342">
        <v>236.96314968534543</v>
      </c>
      <c r="U91" s="342">
        <v>440.02928010301292</v>
      </c>
      <c r="V91" s="342">
        <v>0</v>
      </c>
      <c r="W91" s="342">
        <v>-0.12217102363665076</v>
      </c>
      <c r="X91" s="342">
        <v>62.608531724538842</v>
      </c>
      <c r="Y91" s="342">
        <v>0</v>
      </c>
      <c r="Z91" s="342">
        <v>369.94795710271995</v>
      </c>
      <c r="AA91" s="342">
        <v>97.466038161482047</v>
      </c>
      <c r="AB91" s="342">
        <v>0</v>
      </c>
      <c r="AC91" s="342">
        <v>0</v>
      </c>
      <c r="AD91" s="342">
        <v>0</v>
      </c>
      <c r="AE91" s="342">
        <v>37.866931899862671</v>
      </c>
      <c r="AF91" s="343">
        <v>27.829250098267686</v>
      </c>
      <c r="AG91" s="180"/>
      <c r="AH91" s="328">
        <v>2029</v>
      </c>
      <c r="AI91" s="344">
        <v>23.708522544615388</v>
      </c>
      <c r="AJ91" s="345">
        <v>3.5681897981318689</v>
      </c>
      <c r="AK91" s="345">
        <v>7.7342578738461558</v>
      </c>
      <c r="AL91" s="345">
        <v>0</v>
      </c>
      <c r="AM91" s="345">
        <v>8.5554857142857137E-3</v>
      </c>
      <c r="AN91" s="345">
        <v>1.2687331262637365</v>
      </c>
      <c r="AO91" s="345">
        <v>0</v>
      </c>
      <c r="AP91" s="345">
        <v>5.3331197257142859</v>
      </c>
      <c r="AQ91" s="345">
        <v>1.3842964086813188</v>
      </c>
      <c r="AR91" s="345">
        <v>0</v>
      </c>
      <c r="AS91" s="345">
        <v>0</v>
      </c>
      <c r="AT91" s="345">
        <v>0</v>
      </c>
      <c r="AU91" s="345">
        <v>0.51797979450549447</v>
      </c>
      <c r="AV91" s="346">
        <v>0.54286669263736242</v>
      </c>
    </row>
    <row r="92" spans="1:64">
      <c r="A92" s="180"/>
      <c r="B92" s="328">
        <v>2030</v>
      </c>
      <c r="C92" s="341">
        <v>2459.2518858218682</v>
      </c>
      <c r="D92" s="342">
        <v>296.57730877087909</v>
      </c>
      <c r="E92" s="342">
        <v>783.78867494000008</v>
      </c>
      <c r="F92" s="342">
        <v>0</v>
      </c>
      <c r="G92" s="342">
        <v>5.9725714231868157</v>
      </c>
      <c r="H92" s="342">
        <v>269.85390161824171</v>
      </c>
      <c r="I92" s="342">
        <v>0</v>
      </c>
      <c r="J92" s="342">
        <v>518.73253727747272</v>
      </c>
      <c r="K92" s="342">
        <v>134.14341683989008</v>
      </c>
      <c r="L92" s="342">
        <v>0</v>
      </c>
      <c r="M92" s="342">
        <v>0</v>
      </c>
      <c r="N92" s="342">
        <v>0</v>
      </c>
      <c r="O92" s="342">
        <v>46.08750592516482</v>
      </c>
      <c r="P92" s="343">
        <v>91.078812082087921</v>
      </c>
      <c r="Q92" s="331"/>
      <c r="R92" s="328">
        <v>2030</v>
      </c>
      <c r="S92" s="341">
        <v>2276.9891364218684</v>
      </c>
      <c r="T92" s="342">
        <v>232.14783083053709</v>
      </c>
      <c r="U92" s="342">
        <v>414.79300138337038</v>
      </c>
      <c r="V92" s="342">
        <v>0</v>
      </c>
      <c r="W92" s="342">
        <v>-0.78525615208217503</v>
      </c>
      <c r="X92" s="342">
        <v>56.781275883402337</v>
      </c>
      <c r="Y92" s="342">
        <v>0</v>
      </c>
      <c r="Z92" s="342">
        <v>409.70655008722343</v>
      </c>
      <c r="AA92" s="342">
        <v>94.063103688983546</v>
      </c>
      <c r="AB92" s="342">
        <v>0</v>
      </c>
      <c r="AC92" s="342">
        <v>0</v>
      </c>
      <c r="AD92" s="342">
        <v>0</v>
      </c>
      <c r="AE92" s="342">
        <v>37.536894146498305</v>
      </c>
      <c r="AF92" s="343">
        <v>74.958829831870332</v>
      </c>
      <c r="AG92" s="180"/>
      <c r="AH92" s="328">
        <v>2030</v>
      </c>
      <c r="AI92" s="344">
        <v>23.614724812197803</v>
      </c>
      <c r="AJ92" s="345">
        <v>3.5542712116483517</v>
      </c>
      <c r="AK92" s="345">
        <v>7.7191243507692313</v>
      </c>
      <c r="AL92" s="345">
        <v>0</v>
      </c>
      <c r="AM92" s="345">
        <v>7.1508565934065927E-3</v>
      </c>
      <c r="AN92" s="345">
        <v>1.1450092370329668</v>
      </c>
      <c r="AO92" s="345">
        <v>0</v>
      </c>
      <c r="AP92" s="345">
        <v>5.940194597692309</v>
      </c>
      <c r="AQ92" s="345">
        <v>1.3832881078021975</v>
      </c>
      <c r="AR92" s="345">
        <v>0</v>
      </c>
      <c r="AS92" s="345">
        <v>0</v>
      </c>
      <c r="AT92" s="345">
        <v>0</v>
      </c>
      <c r="AU92" s="345">
        <v>0.50758775780219789</v>
      </c>
      <c r="AV92" s="346">
        <v>0.97679285153846152</v>
      </c>
    </row>
    <row r="93" spans="1:64">
      <c r="A93" s="180"/>
      <c r="B93" s="328">
        <v>2031</v>
      </c>
      <c r="C93" s="341">
        <v>2560.1576041874723</v>
      </c>
      <c r="D93" s="342">
        <v>308.21812017076923</v>
      </c>
      <c r="E93" s="342">
        <v>814.39076763879109</v>
      </c>
      <c r="F93" s="342">
        <v>0</v>
      </c>
      <c r="G93" s="342">
        <v>6.9337981943956031</v>
      </c>
      <c r="H93" s="342">
        <v>291.05012299263734</v>
      </c>
      <c r="I93" s="342">
        <v>0</v>
      </c>
      <c r="J93" s="342">
        <v>584.28115353670319</v>
      </c>
      <c r="K93" s="342">
        <v>139.57194376252747</v>
      </c>
      <c r="L93" s="342">
        <v>0</v>
      </c>
      <c r="M93" s="342">
        <v>0</v>
      </c>
      <c r="N93" s="342">
        <v>0</v>
      </c>
      <c r="O93" s="342">
        <v>54.291252316703314</v>
      </c>
      <c r="P93" s="343">
        <v>119.64621098263734</v>
      </c>
      <c r="Q93" s="331"/>
      <c r="R93" s="328">
        <v>2031</v>
      </c>
      <c r="S93" s="341">
        <v>2377.8948547874729</v>
      </c>
      <c r="T93" s="342">
        <v>243.67233361965137</v>
      </c>
      <c r="U93" s="342">
        <v>442.17534514899052</v>
      </c>
      <c r="V93" s="342">
        <v>0</v>
      </c>
      <c r="W93" s="342">
        <v>-0.41403512764415284</v>
      </c>
      <c r="X93" s="342">
        <v>67.36794584248058</v>
      </c>
      <c r="Y93" s="342">
        <v>0</v>
      </c>
      <c r="Z93" s="342">
        <v>467.06399426248385</v>
      </c>
      <c r="AA93" s="342">
        <v>99.289349742243687</v>
      </c>
      <c r="AB93" s="342">
        <v>0</v>
      </c>
      <c r="AC93" s="342">
        <v>0</v>
      </c>
      <c r="AD93" s="342">
        <v>0</v>
      </c>
      <c r="AE93" s="342">
        <v>44.395175853451875</v>
      </c>
      <c r="AF93" s="343">
        <v>94.597941242437571</v>
      </c>
      <c r="AG93" s="180"/>
      <c r="AH93" s="328">
        <v>2031</v>
      </c>
      <c r="AI93" s="344">
        <v>23.556864637362636</v>
      </c>
      <c r="AJ93" s="345">
        <v>3.5650285748351651</v>
      </c>
      <c r="AK93" s="345">
        <v>7.7159729853846146</v>
      </c>
      <c r="AL93" s="345">
        <v>0</v>
      </c>
      <c r="AM93" s="345">
        <v>8.2218439560439588E-3</v>
      </c>
      <c r="AN93" s="345">
        <v>1.1857378104395604</v>
      </c>
      <c r="AO93" s="345">
        <v>0</v>
      </c>
      <c r="AP93" s="345">
        <v>6.4577946794505499</v>
      </c>
      <c r="AQ93" s="345">
        <v>1.3837597806593405</v>
      </c>
      <c r="AR93" s="345">
        <v>0</v>
      </c>
      <c r="AS93" s="345">
        <v>0</v>
      </c>
      <c r="AT93" s="345">
        <v>0</v>
      </c>
      <c r="AU93" s="345">
        <v>0.58080972252747254</v>
      </c>
      <c r="AV93" s="346">
        <v>1.2888267667032962</v>
      </c>
    </row>
    <row r="94" spans="1:64">
      <c r="A94" s="180"/>
      <c r="B94" s="328">
        <v>2032</v>
      </c>
      <c r="C94" s="341">
        <v>2647.1156411560446</v>
      </c>
      <c r="D94" s="342">
        <v>314.72784144758248</v>
      </c>
      <c r="E94" s="342">
        <v>846.41648010560436</v>
      </c>
      <c r="F94" s="342">
        <v>0</v>
      </c>
      <c r="G94" s="342">
        <v>8.1134890365934051</v>
      </c>
      <c r="H94" s="342">
        <v>309.77432447703291</v>
      </c>
      <c r="I94" s="342">
        <v>0</v>
      </c>
      <c r="J94" s="342">
        <v>632.66488790780238</v>
      </c>
      <c r="K94" s="342">
        <v>144.74873730450554</v>
      </c>
      <c r="L94" s="342">
        <v>0</v>
      </c>
      <c r="M94" s="342">
        <v>0</v>
      </c>
      <c r="N94" s="342">
        <v>0</v>
      </c>
      <c r="O94" s="342">
        <v>54.689353679340662</v>
      </c>
      <c r="P94" s="343">
        <v>173.0226186043956</v>
      </c>
      <c r="Q94" s="331"/>
      <c r="R94" s="328">
        <v>2032</v>
      </c>
      <c r="S94" s="341">
        <v>2464.8528917560443</v>
      </c>
      <c r="T94" s="342">
        <v>250.16496783503342</v>
      </c>
      <c r="U94" s="342">
        <v>470.8945258534751</v>
      </c>
      <c r="V94" s="342">
        <v>0</v>
      </c>
      <c r="W94" s="342">
        <v>5.4893067966004835E-2</v>
      </c>
      <c r="X94" s="342">
        <v>76.251980172269285</v>
      </c>
      <c r="Y94" s="342">
        <v>0</v>
      </c>
      <c r="Z94" s="342">
        <v>505.62807652531563</v>
      </c>
      <c r="AA94" s="342">
        <v>104.25208548757256</v>
      </c>
      <c r="AB94" s="342">
        <v>0</v>
      </c>
      <c r="AC94" s="342">
        <v>0</v>
      </c>
      <c r="AD94" s="342">
        <v>0</v>
      </c>
      <c r="AE94" s="342">
        <v>44.797117344064766</v>
      </c>
      <c r="AF94" s="343">
        <v>140.80234352322191</v>
      </c>
      <c r="AG94" s="180"/>
      <c r="AH94" s="328">
        <v>2032</v>
      </c>
      <c r="AI94" s="344">
        <v>23.57553948505495</v>
      </c>
      <c r="AJ94" s="345">
        <v>3.5666089541758241</v>
      </c>
      <c r="AK94" s="345">
        <v>7.6993957341758268</v>
      </c>
      <c r="AL94" s="345">
        <v>0</v>
      </c>
      <c r="AM94" s="345">
        <v>9.4903262637362675E-3</v>
      </c>
      <c r="AN94" s="345">
        <v>1.2182110402197805</v>
      </c>
      <c r="AO94" s="345">
        <v>0</v>
      </c>
      <c r="AP94" s="345">
        <v>6.8860125954945062</v>
      </c>
      <c r="AQ94" s="345">
        <v>1.3850440713186818</v>
      </c>
      <c r="AR94" s="345">
        <v>0</v>
      </c>
      <c r="AS94" s="345">
        <v>0</v>
      </c>
      <c r="AT94" s="345">
        <v>0</v>
      </c>
      <c r="AU94" s="345">
        <v>0.57925193912087891</v>
      </c>
      <c r="AV94" s="346">
        <v>1.8372683770329672</v>
      </c>
    </row>
    <row r="95" spans="1:64">
      <c r="A95" s="180"/>
      <c r="B95" s="328">
        <v>2033</v>
      </c>
      <c r="C95" s="341">
        <v>2693.858209045934</v>
      </c>
      <c r="D95" s="342">
        <v>325.57256382461543</v>
      </c>
      <c r="E95" s="342">
        <v>865.23917977967039</v>
      </c>
      <c r="F95" s="342">
        <v>0</v>
      </c>
      <c r="G95" s="342">
        <v>7.6767705612087918</v>
      </c>
      <c r="H95" s="342">
        <v>330.12799850197803</v>
      </c>
      <c r="I95" s="342">
        <v>0</v>
      </c>
      <c r="J95" s="342">
        <v>704.92102687307693</v>
      </c>
      <c r="K95" s="342">
        <v>147.81443521527478</v>
      </c>
      <c r="L95" s="342">
        <v>0</v>
      </c>
      <c r="M95" s="342">
        <v>0</v>
      </c>
      <c r="N95" s="342">
        <v>0</v>
      </c>
      <c r="O95" s="342">
        <v>55.374338210219769</v>
      </c>
      <c r="P95" s="343">
        <v>212.22064578131864</v>
      </c>
      <c r="Q95" s="331"/>
      <c r="R95" s="328">
        <v>2033</v>
      </c>
      <c r="S95" s="341">
        <v>2511.5954596459342</v>
      </c>
      <c r="T95" s="342">
        <v>261.18251499438725</v>
      </c>
      <c r="U95" s="342">
        <v>486.83426102324455</v>
      </c>
      <c r="V95" s="342">
        <v>0</v>
      </c>
      <c r="W95" s="342">
        <v>-0.18249438218468333</v>
      </c>
      <c r="X95" s="342">
        <v>82.886901820980782</v>
      </c>
      <c r="Y95" s="342">
        <v>0</v>
      </c>
      <c r="Z95" s="342">
        <v>568.73380519040916</v>
      </c>
      <c r="AA95" s="342">
        <v>107.14910885096586</v>
      </c>
      <c r="AB95" s="342">
        <v>0</v>
      </c>
      <c r="AC95" s="342">
        <v>0</v>
      </c>
      <c r="AD95" s="342">
        <v>0</v>
      </c>
      <c r="AE95" s="342">
        <v>43.890240927498624</v>
      </c>
      <c r="AF95" s="343">
        <v>168.35573236149057</v>
      </c>
      <c r="AG95" s="180"/>
      <c r="AH95" s="328">
        <v>2033</v>
      </c>
      <c r="AI95" s="344">
        <v>23.459047890329668</v>
      </c>
      <c r="AJ95" s="345">
        <v>3.55062442010989</v>
      </c>
      <c r="AK95" s="345">
        <v>7.6475895321978022</v>
      </c>
      <c r="AL95" s="345">
        <v>0</v>
      </c>
      <c r="AM95" s="345">
        <v>8.9059109890109889E-3</v>
      </c>
      <c r="AN95" s="345">
        <v>1.2721912674725273</v>
      </c>
      <c r="AO95" s="345">
        <v>0</v>
      </c>
      <c r="AP95" s="345">
        <v>7.4172124530769237</v>
      </c>
      <c r="AQ95" s="345">
        <v>1.3787374346153842</v>
      </c>
      <c r="AR95" s="345">
        <v>0</v>
      </c>
      <c r="AS95" s="345">
        <v>0</v>
      </c>
      <c r="AT95" s="345">
        <v>0</v>
      </c>
      <c r="AU95" s="345">
        <v>0.60489286494505512</v>
      </c>
      <c r="AV95" s="346">
        <v>2.3102364161538462</v>
      </c>
    </row>
    <row r="96" spans="1:64">
      <c r="A96" s="180"/>
      <c r="B96" s="328">
        <v>2034</v>
      </c>
      <c r="C96" s="341">
        <v>2816.1493734206592</v>
      </c>
      <c r="D96" s="342">
        <v>338.58975928582419</v>
      </c>
      <c r="E96" s="342">
        <v>899.51923781131893</v>
      </c>
      <c r="F96" s="342">
        <v>0</v>
      </c>
      <c r="G96" s="342">
        <v>8.435193143516484</v>
      </c>
      <c r="H96" s="342">
        <v>362.78465941032982</v>
      </c>
      <c r="I96" s="342">
        <v>0</v>
      </c>
      <c r="J96" s="342">
        <v>756.79370781131877</v>
      </c>
      <c r="K96" s="342">
        <v>153.61252276054941</v>
      </c>
      <c r="L96" s="342">
        <v>0</v>
      </c>
      <c r="M96" s="342">
        <v>0</v>
      </c>
      <c r="N96" s="342">
        <v>0</v>
      </c>
      <c r="O96" s="342">
        <v>59.409337197032968</v>
      </c>
      <c r="P96" s="343">
        <v>289.4232549291209</v>
      </c>
      <c r="Q96" s="328"/>
      <c r="R96" s="328">
        <v>2034</v>
      </c>
      <c r="S96" s="341">
        <v>2633.8866240206594</v>
      </c>
      <c r="T96" s="342">
        <v>274.25350891212787</v>
      </c>
      <c r="U96" s="342">
        <v>517.39058709553456</v>
      </c>
      <c r="V96" s="342">
        <v>0</v>
      </c>
      <c r="W96" s="342">
        <v>6.9902802555890292E-2</v>
      </c>
      <c r="X96" s="342">
        <v>96.923242736299571</v>
      </c>
      <c r="Y96" s="342">
        <v>0</v>
      </c>
      <c r="Z96" s="342">
        <v>618.79401819342206</v>
      </c>
      <c r="AA96" s="342">
        <v>112.73358305979201</v>
      </c>
      <c r="AB96" s="342">
        <v>0</v>
      </c>
      <c r="AC96" s="342">
        <v>0</v>
      </c>
      <c r="AD96" s="342">
        <v>0</v>
      </c>
      <c r="AE96" s="342">
        <v>47.443228253108622</v>
      </c>
      <c r="AF96" s="343">
        <v>239.10591319449321</v>
      </c>
      <c r="AG96" s="180"/>
      <c r="AH96" s="328">
        <v>2034</v>
      </c>
      <c r="AI96" s="344">
        <v>23.441307206043959</v>
      </c>
      <c r="AJ96" s="345">
        <v>3.5456486102197804</v>
      </c>
      <c r="AK96" s="345">
        <v>7.6397370345054929</v>
      </c>
      <c r="AL96" s="345">
        <v>0</v>
      </c>
      <c r="AM96" s="345">
        <v>9.7063862637362611E-3</v>
      </c>
      <c r="AN96" s="345">
        <v>1.349539360549451</v>
      </c>
      <c r="AO96" s="345">
        <v>0</v>
      </c>
      <c r="AP96" s="345">
        <v>7.5848472972527476</v>
      </c>
      <c r="AQ96" s="345">
        <v>1.3783071347252744</v>
      </c>
      <c r="AR96" s="345">
        <v>0</v>
      </c>
      <c r="AS96" s="345">
        <v>0</v>
      </c>
      <c r="AT96" s="345">
        <v>0</v>
      </c>
      <c r="AU96" s="345">
        <v>0.64814711802197811</v>
      </c>
      <c r="AV96" s="346">
        <v>3.0704136205494512</v>
      </c>
      <c r="AX96" s="31"/>
      <c r="AY96" s="31"/>
      <c r="AZ96" s="31"/>
      <c r="BA96" s="31"/>
      <c r="BB96" s="31"/>
      <c r="BC96" s="31"/>
      <c r="BD96" s="31"/>
      <c r="BE96" s="31"/>
      <c r="BF96" s="31"/>
      <c r="BG96" s="31"/>
      <c r="BH96" s="31"/>
      <c r="BI96" s="31"/>
      <c r="BJ96" s="31"/>
      <c r="BK96" s="31"/>
      <c r="BL96" s="31"/>
    </row>
    <row r="97" spans="1:64" ht="15.75" thickBot="1">
      <c r="A97" s="180"/>
      <c r="B97" s="328">
        <v>2035</v>
      </c>
      <c r="C97" s="347">
        <v>2850.5707809863725</v>
      </c>
      <c r="D97" s="348">
        <v>326.00175554648354</v>
      </c>
      <c r="E97" s="348">
        <v>899.92830867604414</v>
      </c>
      <c r="F97" s="348">
        <v>0</v>
      </c>
      <c r="G97" s="348">
        <v>9.8429349020879151</v>
      </c>
      <c r="H97" s="348">
        <v>353.06170313153854</v>
      </c>
      <c r="I97" s="348">
        <v>0</v>
      </c>
      <c r="J97" s="348">
        <v>817.43294263505504</v>
      </c>
      <c r="K97" s="348">
        <v>153.58756302153847</v>
      </c>
      <c r="L97" s="348">
        <v>0</v>
      </c>
      <c r="M97" s="348">
        <v>0</v>
      </c>
      <c r="N97" s="348">
        <v>10.866197480549452</v>
      </c>
      <c r="O97" s="348">
        <v>58.072700080109882</v>
      </c>
      <c r="P97" s="349">
        <v>316.0130931705495</v>
      </c>
      <c r="Q97" s="328"/>
      <c r="R97" s="328">
        <v>2035</v>
      </c>
      <c r="S97" s="347">
        <v>2668.3080315863726</v>
      </c>
      <c r="T97" s="348">
        <v>261.67351303900261</v>
      </c>
      <c r="U97" s="348">
        <v>514.55367964537413</v>
      </c>
      <c r="V97" s="348">
        <v>0</v>
      </c>
      <c r="W97" s="348">
        <v>0.575993923971442</v>
      </c>
      <c r="X97" s="348">
        <v>94.240248872897283</v>
      </c>
      <c r="Y97" s="348">
        <v>0</v>
      </c>
      <c r="Z97" s="348">
        <v>662.05809078637799</v>
      </c>
      <c r="AA97" s="348">
        <v>112.48890476363218</v>
      </c>
      <c r="AB97" s="348">
        <v>0</v>
      </c>
      <c r="AC97" s="348">
        <v>0</v>
      </c>
      <c r="AD97" s="348">
        <v>0.81431970969199152</v>
      </c>
      <c r="AE97" s="348">
        <v>46.121281474829885</v>
      </c>
      <c r="AF97" s="349">
        <v>260.16925713923632</v>
      </c>
      <c r="AG97" s="180"/>
      <c r="AH97" s="328">
        <v>2035</v>
      </c>
      <c r="AI97" s="350">
        <v>23.474632318131867</v>
      </c>
      <c r="AJ97" s="351">
        <v>3.544907964065934</v>
      </c>
      <c r="AK97" s="351">
        <v>7.61170816923077</v>
      </c>
      <c r="AL97" s="351">
        <v>0</v>
      </c>
      <c r="AM97" s="351">
        <v>1.1220293406593407E-2</v>
      </c>
      <c r="AN97" s="351">
        <v>1.2851851678021973</v>
      </c>
      <c r="AO97" s="351">
        <v>0</v>
      </c>
      <c r="AP97" s="351">
        <v>8.3494730307692304</v>
      </c>
      <c r="AQ97" s="351">
        <v>1.3777632085714284</v>
      </c>
      <c r="AR97" s="351">
        <v>0</v>
      </c>
      <c r="AS97" s="351">
        <v>0</v>
      </c>
      <c r="AT97" s="351">
        <v>3.1725267802197775E-2</v>
      </c>
      <c r="AU97" s="351">
        <v>0.64345540076923069</v>
      </c>
      <c r="AV97" s="352">
        <v>3.4061485315384612</v>
      </c>
    </row>
    <row r="98" spans="1:64">
      <c r="A98" s="180"/>
      <c r="B98" s="180"/>
      <c r="C98" s="180"/>
      <c r="D98" s="180"/>
      <c r="E98" s="180"/>
      <c r="F98" s="180"/>
      <c r="G98" s="180"/>
      <c r="H98" s="180"/>
      <c r="I98" s="180"/>
      <c r="J98" s="180"/>
      <c r="K98" s="180"/>
      <c r="L98" s="180"/>
      <c r="M98" s="180"/>
      <c r="N98" s="180"/>
      <c r="O98" s="180"/>
      <c r="P98" s="180"/>
      <c r="Q98" s="328"/>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row>
    <row r="99" spans="1:64">
      <c r="Q99" s="31"/>
    </row>
    <row r="100" spans="1:6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H100" s="31"/>
      <c r="AI100" s="31"/>
      <c r="AJ100" s="31"/>
      <c r="AK100" s="31"/>
      <c r="AL100" s="31"/>
      <c r="AM100" s="31"/>
      <c r="AN100" s="31"/>
      <c r="AO100" s="31"/>
      <c r="AP100" s="31"/>
      <c r="AQ100" s="31"/>
      <c r="AR100" s="31"/>
      <c r="AS100" s="31"/>
      <c r="AT100" s="31"/>
      <c r="AU100" s="31"/>
      <c r="AV100" s="31"/>
      <c r="AX100" s="31"/>
      <c r="AY100" s="31"/>
      <c r="AZ100" s="31"/>
      <c r="BA100" s="31"/>
      <c r="BB100" s="31"/>
      <c r="BC100" s="31"/>
      <c r="BD100" s="31"/>
      <c r="BE100" s="31"/>
      <c r="BF100" s="31"/>
      <c r="BG100" s="31"/>
      <c r="BH100" s="31"/>
      <c r="BI100" s="31"/>
      <c r="BJ100" s="31"/>
      <c r="BK100" s="31"/>
      <c r="BL100" s="31"/>
    </row>
    <row r="101" spans="1:64" ht="15.75" thickBot="1">
      <c r="A101" t="s">
        <v>258</v>
      </c>
      <c r="C101" s="34"/>
      <c r="D101" s="34"/>
      <c r="E101" s="34"/>
      <c r="F101" s="34"/>
      <c r="G101" s="34"/>
      <c r="H101" s="34"/>
      <c r="I101" s="34"/>
      <c r="J101" s="34"/>
      <c r="K101" s="34"/>
      <c r="L101" s="34"/>
      <c r="M101" s="34"/>
      <c r="N101" s="34"/>
      <c r="O101" s="34"/>
      <c r="P101" s="34"/>
      <c r="Q101" s="34"/>
      <c r="S101" s="32"/>
      <c r="T101" s="32"/>
      <c r="U101" s="32"/>
      <c r="V101" s="32"/>
      <c r="W101" s="32"/>
      <c r="X101" s="32"/>
      <c r="Y101" s="32"/>
      <c r="Z101" s="32"/>
      <c r="AA101" s="32"/>
      <c r="AB101" s="32"/>
      <c r="AC101" s="32"/>
      <c r="AD101" s="32"/>
      <c r="AE101" s="32"/>
      <c r="AF101" s="32"/>
      <c r="AH101" s="31"/>
      <c r="AI101" s="32"/>
      <c r="AJ101" s="32"/>
      <c r="AK101" s="32"/>
      <c r="AL101" s="32"/>
      <c r="AM101" s="32"/>
      <c r="AN101" s="32"/>
      <c r="AO101" s="32"/>
      <c r="AP101" s="32"/>
      <c r="AQ101" s="32"/>
      <c r="AR101" s="32"/>
      <c r="AS101" s="32"/>
      <c r="AT101" s="32"/>
      <c r="AU101" s="32"/>
      <c r="AV101" s="32"/>
      <c r="AY101" s="32"/>
      <c r="AZ101" s="32"/>
      <c r="BA101" s="32"/>
      <c r="BB101" s="32"/>
      <c r="BC101" s="32"/>
      <c r="BD101" s="32"/>
      <c r="BE101" s="32"/>
      <c r="BF101" s="32"/>
      <c r="BG101" s="32"/>
      <c r="BH101" s="32"/>
      <c r="BI101" s="32"/>
      <c r="BJ101" s="32"/>
      <c r="BK101" s="32"/>
      <c r="BL101" s="32"/>
    </row>
    <row r="102" spans="1:64">
      <c r="A102" s="512" t="s">
        <v>164</v>
      </c>
      <c r="B102" s="518" t="s">
        <v>96</v>
      </c>
      <c r="C102" s="519"/>
      <c r="D102" s="519"/>
      <c r="E102" s="519"/>
      <c r="F102" s="519"/>
      <c r="G102" s="519"/>
      <c r="H102" s="519"/>
      <c r="I102" s="519"/>
      <c r="J102" s="519"/>
      <c r="K102" s="519"/>
      <c r="L102" s="519"/>
      <c r="M102" s="519"/>
      <c r="N102" s="520"/>
    </row>
    <row r="103" spans="1:64">
      <c r="A103" s="513"/>
      <c r="B103" s="46" t="s">
        <v>259</v>
      </c>
      <c r="C103" s="46" t="s">
        <v>259</v>
      </c>
      <c r="D103" s="46" t="s">
        <v>259</v>
      </c>
      <c r="E103" s="46" t="s">
        <v>259</v>
      </c>
      <c r="F103" s="46" t="s">
        <v>259</v>
      </c>
      <c r="G103" s="46" t="s">
        <v>259</v>
      </c>
      <c r="H103" s="46" t="s">
        <v>260</v>
      </c>
      <c r="I103" s="46" t="s">
        <v>260</v>
      </c>
      <c r="J103" s="46" t="s">
        <v>260</v>
      </c>
      <c r="K103" s="46" t="s">
        <v>260</v>
      </c>
      <c r="L103" s="46" t="s">
        <v>260</v>
      </c>
      <c r="M103" s="46" t="s">
        <v>260</v>
      </c>
      <c r="N103" s="219" t="s">
        <v>260</v>
      </c>
      <c r="AV103" s="31"/>
    </row>
    <row r="104" spans="1:64" ht="15.75" thickBot="1">
      <c r="A104" s="514"/>
      <c r="B104" s="232" t="s">
        <v>71</v>
      </c>
      <c r="C104" s="232" t="s">
        <v>67</v>
      </c>
      <c r="D104" s="232" t="s">
        <v>70</v>
      </c>
      <c r="E104" s="232" t="s">
        <v>51</v>
      </c>
      <c r="F104" s="232" t="s">
        <v>186</v>
      </c>
      <c r="G104" s="232" t="s">
        <v>50</v>
      </c>
      <c r="H104" s="232" t="s">
        <v>71</v>
      </c>
      <c r="I104" s="232" t="s">
        <v>67</v>
      </c>
      <c r="J104" s="232" t="s">
        <v>70</v>
      </c>
      <c r="K104" s="232" t="s">
        <v>51</v>
      </c>
      <c r="L104" s="232" t="s">
        <v>186</v>
      </c>
      <c r="M104" s="232" t="s">
        <v>50</v>
      </c>
      <c r="N104" s="233" t="s">
        <v>98</v>
      </c>
      <c r="AV104" s="31"/>
    </row>
    <row r="105" spans="1:64">
      <c r="A105" s="235" t="s">
        <v>21</v>
      </c>
      <c r="B105" s="226">
        <v>9308.1813072178029</v>
      </c>
      <c r="C105" s="226">
        <v>1090.5065516773009</v>
      </c>
      <c r="D105" s="226">
        <v>2188.1823011876672</v>
      </c>
      <c r="E105" s="226">
        <v>-124.88746411473738</v>
      </c>
      <c r="F105" s="226">
        <v>-10.881100036061307</v>
      </c>
      <c r="G105" s="226">
        <v>425.05369647397561</v>
      </c>
      <c r="H105" s="226">
        <v>0</v>
      </c>
      <c r="I105" s="226">
        <v>325.31475855605538</v>
      </c>
      <c r="J105" s="226">
        <v>366.02393621498538</v>
      </c>
      <c r="K105" s="226">
        <v>0</v>
      </c>
      <c r="L105" s="226">
        <v>0</v>
      </c>
      <c r="M105" s="226">
        <v>0</v>
      </c>
      <c r="N105" s="227">
        <v>53.188756784197679</v>
      </c>
      <c r="AV105" s="33"/>
    </row>
    <row r="106" spans="1:64">
      <c r="A106" s="228" t="s">
        <v>22</v>
      </c>
      <c r="B106" s="47">
        <v>10146.29127930187</v>
      </c>
      <c r="C106" s="47">
        <v>1190.8281091102233</v>
      </c>
      <c r="D106" s="47">
        <v>2324.1085046063877</v>
      </c>
      <c r="E106" s="47">
        <v>-160.03220811122881</v>
      </c>
      <c r="F106" s="47">
        <v>-12.243912640355735</v>
      </c>
      <c r="G106" s="47">
        <v>338.64741490135532</v>
      </c>
      <c r="H106" s="47">
        <v>0</v>
      </c>
      <c r="I106" s="47">
        <v>459.53839457930553</v>
      </c>
      <c r="J106" s="47">
        <v>367.274504176204</v>
      </c>
      <c r="K106" s="47">
        <v>0</v>
      </c>
      <c r="L106" s="47">
        <v>0</v>
      </c>
      <c r="M106" s="47">
        <v>0</v>
      </c>
      <c r="N106" s="220">
        <v>56.596759931834228</v>
      </c>
      <c r="AV106" s="33"/>
    </row>
    <row r="107" spans="1:64">
      <c r="A107" s="228" t="s">
        <v>23</v>
      </c>
      <c r="B107" s="47">
        <v>11264.332206753077</v>
      </c>
      <c r="C107" s="47">
        <v>1430.2263681635172</v>
      </c>
      <c r="D107" s="47">
        <v>2605.5147817638244</v>
      </c>
      <c r="E107" s="47">
        <v>-156.94888492946399</v>
      </c>
      <c r="F107" s="47">
        <v>-12.413376085916964</v>
      </c>
      <c r="G107" s="47">
        <v>392.34062520795499</v>
      </c>
      <c r="H107" s="47">
        <v>0</v>
      </c>
      <c r="I107" s="47">
        <v>421.46160741568963</v>
      </c>
      <c r="J107" s="47">
        <v>429.12230951500248</v>
      </c>
      <c r="K107" s="47">
        <v>0</v>
      </c>
      <c r="L107" s="47">
        <v>0</v>
      </c>
      <c r="M107" s="47">
        <v>0</v>
      </c>
      <c r="N107" s="220">
        <v>75.048905311071366</v>
      </c>
      <c r="AV107" s="33"/>
    </row>
    <row r="108" spans="1:64" ht="15.75" thickBot="1">
      <c r="A108" s="229" t="s">
        <v>24</v>
      </c>
      <c r="B108" s="222">
        <v>12789.707263714507</v>
      </c>
      <c r="C108" s="222">
        <v>1555.6367402259746</v>
      </c>
      <c r="D108" s="222">
        <v>2911.4420123489758</v>
      </c>
      <c r="E108" s="222">
        <v>-161.48291365715625</v>
      </c>
      <c r="F108" s="222">
        <v>-11.96458534841441</v>
      </c>
      <c r="G108" s="222">
        <v>416.90596011977919</v>
      </c>
      <c r="H108" s="222">
        <v>0</v>
      </c>
      <c r="I108" s="222">
        <v>656.54651758200225</v>
      </c>
      <c r="J108" s="222">
        <v>445.76585535051549</v>
      </c>
      <c r="K108" s="222">
        <v>0</v>
      </c>
      <c r="L108" s="222">
        <v>0</v>
      </c>
      <c r="M108" s="222">
        <v>0</v>
      </c>
      <c r="N108" s="223">
        <v>110.83098136495816</v>
      </c>
      <c r="AV108" s="33"/>
    </row>
    <row r="110" spans="1:64" ht="15.75" thickBot="1">
      <c r="A110" t="s">
        <v>261</v>
      </c>
    </row>
    <row r="111" spans="1:64">
      <c r="A111" s="512" t="s">
        <v>164</v>
      </c>
      <c r="B111" s="519" t="s">
        <v>96</v>
      </c>
      <c r="C111" s="519"/>
      <c r="D111" s="520"/>
    </row>
    <row r="112" spans="1:64">
      <c r="A112" s="513"/>
      <c r="B112" s="45" t="s">
        <v>259</v>
      </c>
      <c r="C112" s="45" t="s">
        <v>259</v>
      </c>
      <c r="D112" s="213" t="s">
        <v>262</v>
      </c>
    </row>
    <row r="113" spans="1:14" ht="15.75" thickBot="1">
      <c r="A113" s="514"/>
      <c r="B113" s="215" t="s">
        <v>263</v>
      </c>
      <c r="C113" s="215" t="s">
        <v>264</v>
      </c>
      <c r="D113" s="216" t="s">
        <v>263</v>
      </c>
    </row>
    <row r="114" spans="1:14">
      <c r="A114" s="235" t="s">
        <v>21</v>
      </c>
      <c r="B114" s="224">
        <f>SUM(B105:D105)</f>
        <v>12586.870160082772</v>
      </c>
      <c r="C114" s="224">
        <f>SUM(E105:G105)</f>
        <v>289.28513232317692</v>
      </c>
      <c r="D114" s="225">
        <f>SUM(H105:J105,N105)</f>
        <v>744.52745155523849</v>
      </c>
      <c r="E114" s="33"/>
      <c r="F114" s="33"/>
      <c r="K114" s="33"/>
      <c r="L114" s="33"/>
      <c r="M114" s="33"/>
      <c r="N114" s="33"/>
    </row>
    <row r="115" spans="1:14">
      <c r="A115" s="228" t="s">
        <v>22</v>
      </c>
      <c r="B115" s="47">
        <f>SUM(B106:D106)</f>
        <v>13661.22789301848</v>
      </c>
      <c r="C115" s="47">
        <f>SUM(E106:G106)</f>
        <v>166.37129414977076</v>
      </c>
      <c r="D115" s="220">
        <f>SUM(H106:J106,N106)</f>
        <v>883.40965868734372</v>
      </c>
      <c r="E115" s="33"/>
      <c r="F115" s="33"/>
      <c r="K115" s="33"/>
      <c r="L115" s="33"/>
      <c r="M115" s="33"/>
      <c r="N115" s="33"/>
    </row>
    <row r="116" spans="1:14">
      <c r="A116" s="228" t="s">
        <v>23</v>
      </c>
      <c r="B116" s="47">
        <f>SUM(B107:D107)</f>
        <v>15300.073356680419</v>
      </c>
      <c r="C116" s="47">
        <f>SUM(E107:G107)</f>
        <v>222.97836419257405</v>
      </c>
      <c r="D116" s="220">
        <f>SUM(H107:J107,N107)</f>
        <v>925.63282224176351</v>
      </c>
      <c r="E116" s="33"/>
      <c r="F116" s="33"/>
      <c r="K116" s="33"/>
      <c r="L116" s="33"/>
      <c r="M116" s="33"/>
      <c r="N116" s="33"/>
    </row>
    <row r="117" spans="1:14" ht="15.75" thickBot="1">
      <c r="A117" s="229" t="s">
        <v>24</v>
      </c>
      <c r="B117" s="222">
        <f>SUM(B108:D108)</f>
        <v>17256.786016289458</v>
      </c>
      <c r="C117" s="222">
        <f>SUM(E108:G108)</f>
        <v>243.45846111420855</v>
      </c>
      <c r="D117" s="223">
        <f>SUM(H108:J108,N108)</f>
        <v>1213.143354297476</v>
      </c>
      <c r="E117" s="33"/>
      <c r="F117" s="33"/>
      <c r="K117" s="33"/>
      <c r="L117" s="33"/>
      <c r="M117" s="33"/>
      <c r="N117" s="33"/>
    </row>
    <row r="119" spans="1:14" ht="15.75" thickBot="1">
      <c r="A119" t="s">
        <v>265</v>
      </c>
    </row>
    <row r="120" spans="1:14">
      <c r="A120" s="512" t="s">
        <v>164</v>
      </c>
      <c r="B120" s="519" t="s">
        <v>96</v>
      </c>
      <c r="C120" s="519"/>
      <c r="D120" s="520"/>
    </row>
    <row r="121" spans="1:14" ht="15.75" thickBot="1">
      <c r="A121" s="513"/>
      <c r="B121" s="230" t="s">
        <v>259</v>
      </c>
      <c r="C121" s="45" t="s">
        <v>259</v>
      </c>
      <c r="D121" s="213" t="s">
        <v>262</v>
      </c>
    </row>
    <row r="122" spans="1:14" ht="15.75" thickBot="1">
      <c r="A122" s="514"/>
      <c r="B122" s="234" t="s">
        <v>263</v>
      </c>
      <c r="C122" s="215" t="s">
        <v>264</v>
      </c>
      <c r="D122" s="216" t="s">
        <v>263</v>
      </c>
      <c r="E122" s="460" t="s">
        <v>266</v>
      </c>
    </row>
    <row r="123" spans="1:14">
      <c r="A123" s="211" t="s">
        <v>21</v>
      </c>
      <c r="B123" s="224">
        <f t="shared" ref="B123:D126" si="0">B114-B$115</f>
        <v>-1074.3577329357086</v>
      </c>
      <c r="C123" s="224">
        <f t="shared" si="0"/>
        <v>122.91383817340616</v>
      </c>
      <c r="D123" s="225">
        <f t="shared" si="0"/>
        <v>-138.88220713210524</v>
      </c>
      <c r="E123" s="461">
        <v>34.811476875000004</v>
      </c>
      <c r="K123" s="33"/>
      <c r="L123" s="33"/>
      <c r="M123" s="33"/>
      <c r="N123" s="33"/>
    </row>
    <row r="124" spans="1:14">
      <c r="A124" s="212" t="s">
        <v>22</v>
      </c>
      <c r="B124" s="47">
        <f t="shared" si="0"/>
        <v>0</v>
      </c>
      <c r="C124" s="47">
        <f t="shared" si="0"/>
        <v>0</v>
      </c>
      <c r="D124" s="220">
        <f t="shared" si="0"/>
        <v>0</v>
      </c>
      <c r="E124" s="461">
        <v>70</v>
      </c>
      <c r="K124" s="33"/>
      <c r="L124" s="33"/>
      <c r="M124" s="33"/>
      <c r="N124" s="33"/>
    </row>
    <row r="125" spans="1:14">
      <c r="A125" s="212" t="s">
        <v>23</v>
      </c>
      <c r="B125" s="47">
        <f t="shared" si="0"/>
        <v>1638.845463661939</v>
      </c>
      <c r="C125" s="47">
        <f t="shared" si="0"/>
        <v>56.607070042803286</v>
      </c>
      <c r="D125" s="220">
        <f t="shared" si="0"/>
        <v>42.223163554419784</v>
      </c>
      <c r="E125" s="461">
        <v>94.018540000000002</v>
      </c>
      <c r="K125" s="33"/>
      <c r="L125" s="33"/>
      <c r="M125" s="33"/>
      <c r="N125" s="33"/>
    </row>
    <row r="126" spans="1:14" ht="15.75" thickBot="1">
      <c r="A126" s="221" t="s">
        <v>24</v>
      </c>
      <c r="B126" s="222">
        <f t="shared" si="0"/>
        <v>3595.5581232709774</v>
      </c>
      <c r="C126" s="222">
        <f t="shared" si="0"/>
        <v>77.087166964437785</v>
      </c>
      <c r="D126" s="223">
        <f t="shared" si="0"/>
        <v>329.73369561013226</v>
      </c>
      <c r="E126" s="462">
        <v>144.01854</v>
      </c>
      <c r="K126" s="33"/>
      <c r="L126" s="33"/>
      <c r="M126" s="33"/>
      <c r="N126" s="33"/>
    </row>
    <row r="151" spans="35:42">
      <c r="AN151" s="6"/>
    </row>
    <row r="152" spans="35:42">
      <c r="AN152" s="6"/>
      <c r="AO152" s="6"/>
    </row>
    <row r="153" spans="35:42">
      <c r="AI153" s="33"/>
      <c r="AJ153" s="33"/>
      <c r="AK153" s="33"/>
      <c r="AL153" s="33"/>
      <c r="AN153" s="16"/>
      <c r="AO153" s="16"/>
    </row>
    <row r="154" spans="35:42">
      <c r="AI154" s="33"/>
      <c r="AJ154" s="33"/>
      <c r="AK154" s="33"/>
      <c r="AL154" s="33"/>
      <c r="AN154" s="16"/>
      <c r="AO154" s="16"/>
      <c r="AP154" s="65"/>
    </row>
    <row r="155" spans="35:42">
      <c r="AI155" s="33"/>
      <c r="AJ155" s="33"/>
      <c r="AK155" s="33"/>
      <c r="AL155" s="33"/>
      <c r="AN155" s="16"/>
      <c r="AO155" s="16"/>
      <c r="AP155" s="65"/>
    </row>
    <row r="156" spans="35:42">
      <c r="AI156" s="33"/>
      <c r="AJ156" s="33"/>
      <c r="AK156" s="33"/>
      <c r="AL156" s="33"/>
      <c r="AN156" s="16"/>
      <c r="AO156" s="16"/>
      <c r="AP156" s="65"/>
    </row>
    <row r="157" spans="35:42">
      <c r="AI157" s="33"/>
      <c r="AJ157" s="33"/>
      <c r="AK157" s="33"/>
      <c r="AL157" s="33"/>
      <c r="AN157" s="16"/>
      <c r="AO157" s="16"/>
      <c r="AP157" s="65"/>
    </row>
    <row r="158" spans="35:42">
      <c r="AI158" s="33"/>
      <c r="AJ158" s="33"/>
      <c r="AK158" s="33"/>
      <c r="AL158" s="33"/>
      <c r="AN158" s="16"/>
      <c r="AO158" s="16"/>
      <c r="AP158" s="65"/>
    </row>
    <row r="159" spans="35:42">
      <c r="AI159" s="33"/>
      <c r="AJ159" s="33"/>
      <c r="AK159" s="33"/>
      <c r="AL159" s="33"/>
      <c r="AN159" s="16"/>
      <c r="AO159" s="16"/>
    </row>
    <row r="160" spans="35:42">
      <c r="AI160" s="33"/>
      <c r="AJ160" s="33"/>
      <c r="AK160" s="33"/>
      <c r="AL160" s="33"/>
      <c r="AN160" s="16"/>
      <c r="AO160" s="16"/>
    </row>
    <row r="161" spans="35:41">
      <c r="AI161" s="33"/>
      <c r="AJ161" s="33"/>
      <c r="AK161" s="33"/>
      <c r="AL161" s="33"/>
      <c r="AN161" s="16"/>
      <c r="AO161" s="16"/>
    </row>
    <row r="162" spans="35:41">
      <c r="AI162" s="33"/>
      <c r="AJ162" s="33"/>
      <c r="AK162" s="33"/>
      <c r="AL162" s="33"/>
      <c r="AN162" s="16"/>
      <c r="AO162" s="16"/>
    </row>
    <row r="163" spans="35:41">
      <c r="AI163" s="33"/>
      <c r="AJ163" s="33"/>
      <c r="AK163" s="33"/>
      <c r="AL163" s="33"/>
      <c r="AN163" s="16"/>
      <c r="AO163" s="16"/>
    </row>
    <row r="164" spans="35:41">
      <c r="AI164" s="33"/>
      <c r="AJ164" s="33"/>
      <c r="AK164" s="33"/>
      <c r="AL164" s="33"/>
      <c r="AN164" s="16"/>
      <c r="AO164" s="16"/>
    </row>
    <row r="165" spans="35:41">
      <c r="AI165" s="33"/>
      <c r="AJ165" s="33"/>
      <c r="AK165" s="33"/>
      <c r="AL165" s="33"/>
      <c r="AN165" s="16"/>
      <c r="AO165" s="16"/>
    </row>
    <row r="166" spans="35:41">
      <c r="AI166" s="33"/>
      <c r="AJ166" s="33"/>
      <c r="AK166" s="33"/>
      <c r="AL166" s="33"/>
      <c r="AN166" s="16"/>
      <c r="AO166" s="16"/>
    </row>
  </sheetData>
  <mergeCells count="30">
    <mergeCell ref="A120:A122"/>
    <mergeCell ref="A111:A113"/>
    <mergeCell ref="A102:A104"/>
    <mergeCell ref="C22:H22"/>
    <mergeCell ref="I22:P22"/>
    <mergeCell ref="C42:H42"/>
    <mergeCell ref="I42:P42"/>
    <mergeCell ref="C62:H62"/>
    <mergeCell ref="I62:P62"/>
    <mergeCell ref="B102:N102"/>
    <mergeCell ref="B111:D111"/>
    <mergeCell ref="B120:D120"/>
    <mergeCell ref="S22:X22"/>
    <mergeCell ref="Y22:AF22"/>
    <mergeCell ref="S42:X42"/>
    <mergeCell ref="Y42:AF42"/>
    <mergeCell ref="S62:X62"/>
    <mergeCell ref="Y62:AF62"/>
    <mergeCell ref="AI22:AN22"/>
    <mergeCell ref="AO22:AV22"/>
    <mergeCell ref="AI42:AN42"/>
    <mergeCell ref="AO42:AV42"/>
    <mergeCell ref="AI62:AN62"/>
    <mergeCell ref="AO62:AV62"/>
    <mergeCell ref="AI82:AN82"/>
    <mergeCell ref="AO82:AV82"/>
    <mergeCell ref="C82:H82"/>
    <mergeCell ref="I82:P82"/>
    <mergeCell ref="S82:X82"/>
    <mergeCell ref="Y82:AF8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ctivity xmlns="70761194-623b-4751-a0da-29ad6551f95e">Advice</Activity>
    <Function xmlns="70761194-623b-4751-a0da-29ad6551f95e">Programmes and Projects</Function>
    <PraText1 xmlns="a9df0e0e-9b5b-47bc-81c1-d190dfb54f87" xsi:nil="true"/>
    <Year xmlns="70761194-623b-4751-a0da-29ad6551f95e" xsi:nil="true"/>
    <CategoryName xmlns="70761194-623b-4751-a0da-29ad6551f95e">Final publications</CategoryName>
    <CategoryValue xmlns="70761194-623b-4751-a0da-29ad6551f95e" xsi:nil="true"/>
    <AggregationStatus xmlns="a9df0e0e-9b5b-47bc-81c1-d190dfb54f87">Normal</AggregationStatus>
    <Narrative xmlns="a9df0e0e-9b5b-47bc-81c1-d190dfb54f87" xsi:nil="true"/>
    <PraText5 xmlns="a9df0e0e-9b5b-47bc-81c1-d190dfb54f87"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Report</Subactivity>
    <PraDateDisposal xmlns="a9df0e0e-9b5b-47bc-81c1-d190dfb54f87" xsi:nil="true"/>
    <PraDate2 xmlns="a9df0e0e-9b5b-47bc-81c1-d190dfb54f87" xsi:nil="true"/>
    <PraText3 xmlns="a9df0e0e-9b5b-47bc-81c1-d190dfb54f87" xsi:nil="true"/>
    <DocumentType xmlns="02bffcbe-7cf8-467d-a91b-a3e0dbcae01e" xsi:nil="true"/>
    <Case xmlns="70761194-623b-4751-a0da-29ad6551f95e">ETS Unit and Price Settings 2022</Case>
    <AggregationNarrative xmlns="70761194-623b-4751-a0da-29ad6551f95e" xsi:nil="true"/>
    <PraDate1 xmlns="a9df0e0e-9b5b-47bc-81c1-d190dfb54f87" xsi:nil="true"/>
    <PraText2 xmlns="a9df0e0e-9b5b-47bc-81c1-d190dfb54f87" xsi:nil="true"/>
    <_dlc_DocId xmlns="e963e69f-3f58-4e6f-b74a-87e86ca2e125">ZRPJAS3TEE2M-297491816-307</_dlc_DocId>
    <_dlc_DocIdUrl xmlns="e963e69f-3f58-4e6f-b74a-87e86ca2e125">
      <Url>https://climatechangegovt.sharepoint.com/sites/ETSUnitPrice22/_layouts/15/DocIdRedir.aspx?ID=ZRPJAS3TEE2M-297491816-307</Url>
      <Description>ZRPJAS3TEE2M-297491816-307</Description>
    </_dlc_DocIdUrl>
    <OTDocID xmlns="b30672e7-690a-4c93-a50a-a028bc8f475d" xsi:nil="true"/>
    <OTCreatedBy xmlns="b30672e7-690a-4c93-a50a-a028bc8f475d" xsi:nil="true"/>
    <OTModifiedBy xmlns="b30672e7-690a-4c93-a50a-a028bc8f475d" xsi:nil="true"/>
    <LegacyMetadata xmlns="b30672e7-690a-4c93-a50a-a028bc8f475d" xsi:nil="true"/>
    <Channel xmlns="b30672e7-690a-4c93-a50a-a028bc8f475d" xsi:nil="true"/>
    <SharedWithUsers xmlns="e963e69f-3f58-4e6f-b74a-87e86ca2e125">
      <UserInfo>
        <DisplayName/>
        <AccountId xsi:nil="true"/>
        <AccountType/>
      </UserInfo>
    </SharedWithUsers>
    <_dlc_DocIdPersistId xmlns="e963e69f-3f58-4e6f-b74a-87e86ca2e125">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EDD070CD8C3B1241AF2B72868218A723" ma:contentTypeVersion="70" ma:contentTypeDescription="Create a new document." ma:contentTypeScope="" ma:versionID="02fe16af453207bf1f719a17fa65de4b">
  <xsd:schema xmlns:xsd="http://www.w3.org/2001/XMLSchema" xmlns:xs="http://www.w3.org/2001/XMLSchema" xmlns:p="http://schemas.microsoft.com/office/2006/metadata/properties" xmlns:ns2="e963e69f-3f58-4e6f-b74a-87e86ca2e125" xmlns:ns3="02bffcbe-7cf8-467d-a91b-a3e0dbcae01e" xmlns:ns4="a9df0e0e-9b5b-47bc-81c1-d190dfb54f87" xmlns:ns5="b30672e7-690a-4c93-a50a-a028bc8f475d" xmlns:ns6="70761194-623b-4751-a0da-29ad6551f95e" xmlns:ns7="987bcd1d-e1f1-4f53-92ab-ce8c6eb15727" targetNamespace="http://schemas.microsoft.com/office/2006/metadata/properties" ma:root="true" ma:fieldsID="3b026c326cf7187123a1f684b46f5db5" ns2:_="" ns3:_="" ns4:_="" ns5:_="" ns6:_="" ns7:_="">
    <xsd:import namespace="e963e69f-3f58-4e6f-b74a-87e86ca2e125"/>
    <xsd:import namespace="02bffcbe-7cf8-467d-a91b-a3e0dbcae01e"/>
    <xsd:import namespace="a9df0e0e-9b5b-47bc-81c1-d190dfb54f87"/>
    <xsd:import namespace="b30672e7-690a-4c93-a50a-a028bc8f475d"/>
    <xsd:import namespace="70761194-623b-4751-a0da-29ad6551f95e"/>
    <xsd:import namespace="987bcd1d-e1f1-4f53-92ab-ce8c6eb15727"/>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Narrative" minOccurs="0"/>
                <xsd:element ref="ns5:OTDocID" minOccurs="0"/>
                <xsd:element ref="ns5:OTModifiedBy" minOccurs="0"/>
                <xsd:element ref="ns5:LegacyMetadata" minOccurs="0"/>
                <xsd:element ref="ns5:OTCreatedBy" minOccurs="0"/>
                <xsd:element ref="ns4:PraText3" minOccurs="0"/>
                <xsd:element ref="ns4:PraText4" minOccurs="0"/>
                <xsd:element ref="ns4:PraText5" minOccurs="0"/>
                <xsd:element ref="ns4:PraDate1" minOccurs="0"/>
                <xsd:element ref="ns4:PraDate2" minOccurs="0"/>
                <xsd:element ref="ns4:PraDate3" minOccurs="0"/>
                <xsd:element ref="ns4:PraDateTrigger" minOccurs="0"/>
                <xsd:element ref="ns4:PraDateDisposal" minOccurs="0"/>
                <xsd:element ref="ns6:Activity" minOccurs="0"/>
                <xsd:element ref="ns6:Function" minOccurs="0"/>
                <xsd:element ref="ns6:Subactivity" minOccurs="0"/>
                <xsd:element ref="ns6:Year" minOccurs="0"/>
                <xsd:element ref="ns6:Project" minOccurs="0"/>
                <xsd:element ref="ns6:AggregationNarrative" minOccurs="0"/>
                <xsd:element ref="ns6:Case" minOccurs="0"/>
                <xsd:element ref="ns6:CategoryName" minOccurs="0"/>
                <xsd:element ref="ns6:CategoryValue" minOccurs="0"/>
                <xsd:element ref="ns4:PraText1" minOccurs="0"/>
                <xsd:element ref="ns4:PraText2" minOccurs="0"/>
                <xsd:element ref="ns6:PRAType" minOccurs="0"/>
                <xsd:element ref="ns4:AggregationStatus" minOccurs="0"/>
                <xsd:element ref="ns5:Channel"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DateTaken" minOccurs="0"/>
                <xsd:element ref="ns7: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63e69f-3f58-4e6f-b74a-87e86ca2e12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11"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12" nillable="true" ma:displayName="Narrative" ma:internalName="Narrative0" ma:readOnly="false">
      <xsd:simpleType>
        <xsd:restriction base="dms:Note">
          <xsd:maxLength value="255"/>
        </xsd:restriction>
      </xsd:simpleType>
    </xsd:element>
    <xsd:element name="PraText3" ma:index="17" nillable="true" ma:displayName="PRA Text 3" ma:hidden="true" ma:internalName="PraText30" ma:readOnly="false">
      <xsd:simpleType>
        <xsd:restriction base="dms:Text">
          <xsd:maxLength value="255"/>
        </xsd:restriction>
      </xsd:simpleType>
    </xsd:element>
    <xsd:element name="PraText4" ma:index="18" nillable="true" ma:displayName="PRA Text 4" ma:hidden="true" ma:internalName="PraText40" ma:readOnly="false">
      <xsd:simpleType>
        <xsd:restriction base="dms:Text">
          <xsd:maxLength value="255"/>
        </xsd:restriction>
      </xsd:simpleType>
    </xsd:element>
    <xsd:element name="PraText5" ma:index="19" nillable="true" ma:displayName="PRA Text 5" ma:hidden="true" ma:internalName="PraText50" ma:readOnly="false">
      <xsd:simpleType>
        <xsd:restriction base="dms:Text">
          <xsd:maxLength value="255"/>
        </xsd:restriction>
      </xsd:simpleType>
    </xsd:element>
    <xsd:element name="PraDate1" ma:index="20" nillable="true" ma:displayName="PRA Date 1" ma:format="DateTime" ma:hidden="true" ma:internalName="PraDate1" ma:readOnly="false">
      <xsd:simpleType>
        <xsd:restriction base="dms:DateTime"/>
      </xsd:simpleType>
    </xsd:element>
    <xsd:element name="PraDate2" ma:index="21" nillable="true" ma:displayName="PRA Date 2" ma:format="DateTime" ma:hidden="true" ma:internalName="PraDate2" ma:readOnly="false">
      <xsd:simpleType>
        <xsd:restriction base="dms:DateTime"/>
      </xsd:simpleType>
    </xsd:element>
    <xsd:element name="PraDate3" ma:index="22" nillable="true" ma:displayName="PRA Date 3" ma:format="DateTime" ma:hidden="true" ma:internalName="PraDate3" ma:readOnly="false">
      <xsd:simpleType>
        <xsd:restriction base="dms:DateTime"/>
      </xsd:simpleType>
    </xsd:element>
    <xsd:element name="PraDateTrigger" ma:index="23" nillable="true" ma:displayName="PRA Date Trigger" ma:format="DateTime" ma:hidden="true" ma:internalName="PraDateTrigger" ma:readOnly="false">
      <xsd:simpleType>
        <xsd:restriction base="dms:DateTime"/>
      </xsd:simpleType>
    </xsd:element>
    <xsd:element name="PraDateDisposal" ma:index="24" nillable="true" ma:displayName="PRA Date Disposal" ma:format="DateTime" ma:hidden="true" ma:internalName="PraDateDisposal0" ma:readOnly="false">
      <xsd:simpleType>
        <xsd:restriction base="dms:DateTime"/>
      </xsd:simpleType>
    </xsd:element>
    <xsd:element name="PraText1" ma:index="34" nillable="true" ma:displayName="PRA Text 1" ma:hidden="true" ma:internalName="PraText10" ma:readOnly="false">
      <xsd:simpleType>
        <xsd:restriction base="dms:Text">
          <xsd:maxLength value="255"/>
        </xsd:restriction>
      </xsd:simpleType>
    </xsd:element>
    <xsd:element name="PraText2" ma:index="35" nillable="true" ma:displayName="PRA Text 2" ma:hidden="true" ma:internalName="PraText20" ma:readOnly="false">
      <xsd:simpleType>
        <xsd:restriction base="dms:Text">
          <xsd:maxLength value="255"/>
        </xsd:restriction>
      </xsd:simpleType>
    </xsd:element>
    <xsd:element name="AggregationStatus" ma:index="37"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schema>
  <xsd:schema xmlns:xsd="http://www.w3.org/2001/XMLSchema" xmlns:xs="http://www.w3.org/2001/XMLSchema" xmlns:dms="http://schemas.microsoft.com/office/2006/documentManagement/types" xmlns:pc="http://schemas.microsoft.com/office/infopath/2007/PartnerControls" targetNamespace="b30672e7-690a-4c93-a50a-a028bc8f475d" elementFormDefault="qualified">
    <xsd:import namespace="http://schemas.microsoft.com/office/2006/documentManagement/types"/>
    <xsd:import namespace="http://schemas.microsoft.com/office/infopath/2007/PartnerControls"/>
    <xsd:element name="OTDocID" ma:index="13" nillable="true" ma:displayName="OTDocID" ma:internalName="OTDocID" ma:readOnly="false">
      <xsd:simpleType>
        <xsd:restriction base="dms:Text">
          <xsd:maxLength value="255"/>
        </xsd:restriction>
      </xsd:simpleType>
    </xsd:element>
    <xsd:element name="OTModifiedBy" ma:index="14" nillable="true" ma:displayName="OTModifiedBy" ma:internalName="OTModifiedBy" ma:readOnly="false">
      <xsd:simpleType>
        <xsd:restriction base="dms:Text">
          <xsd:maxLength value="255"/>
        </xsd:restriction>
      </xsd:simpleType>
    </xsd:element>
    <xsd:element name="LegacyMetadata" ma:index="15" nillable="true" ma:displayName="LegacyMetadata" ma:internalName="LegacyMetadata" ma:readOnly="false">
      <xsd:simpleType>
        <xsd:restriction base="dms:Note">
          <xsd:maxLength value="255"/>
        </xsd:restriction>
      </xsd:simpleType>
    </xsd:element>
    <xsd:element name="OTCreatedBy" ma:index="16" nillable="true" ma:displayName="OTCreatedBy" ma:internalName="OTCreatedBy" ma:readOnly="false">
      <xsd:simpleType>
        <xsd:restriction base="dms:Text">
          <xsd:maxLength value="255"/>
        </xsd:restriction>
      </xsd:simpleType>
    </xsd:element>
    <xsd:element name="Channel" ma:index="38" nillable="true" ma:displayName="Channel" ma:hidden="true" ma:internalName="Chann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Activity" ma:index="25" nillable="true" ma:displayName="Activity" ma:default="Advice" ma:format="Dropdown" ma:hidden="true" ma:internalName="Activity" ma:readOnly="false">
      <xsd:simpleType>
        <xsd:union memberTypes="dms:Text">
          <xsd:simpleType>
            <xsd:restriction base="dms:Choice">
              <xsd:enumeration value="Advice"/>
            </xsd:restriction>
          </xsd:simpleType>
        </xsd:union>
      </xsd:simpleType>
    </xsd:element>
    <xsd:element name="Function" ma:index="26" nillable="true" ma:displayName="Function" ma:default="Programmes and Projects" ma:format="Dropdown" ma:hidden="true" ma:internalName="Function" ma:readOnly="false">
      <xsd:simpleType>
        <xsd:union memberTypes="dms:Text">
          <xsd:simpleType>
            <xsd:restriction base="dms:Choice">
              <xsd:enumeration value="Programmes and Projects"/>
            </xsd:restriction>
          </xsd:simpleType>
        </xsd:union>
      </xsd:simpleType>
    </xsd:element>
    <xsd:element name="Subactivity" ma:index="27" nillable="true" ma:displayName="Subactivity" ma:default="NA" ma:hidden="true" ma:internalName="Subactivity" ma:readOnly="false">
      <xsd:simpleType>
        <xsd:restriction base="dms:Text">
          <xsd:maxLength value="255"/>
        </xsd:restriction>
      </xsd:simpleType>
    </xsd:element>
    <xsd:element name="Year" ma:index="28"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9" nillable="true" ma:displayName="Project" ma:hidden="true" ma:internalName="Project" ma:readOnly="false">
      <xsd:simpleType>
        <xsd:restriction base="dms:Text">
          <xsd:maxLength value="255"/>
        </xsd:restriction>
      </xsd:simpleType>
    </xsd:element>
    <xsd:element name="AggregationNarrative" ma:index="30" nillable="true" ma:displayName="Aggregation Narrative" ma:hidden="true" ma:internalName="AggregationNarrative" ma:readOnly="false">
      <xsd:simpleType>
        <xsd:restriction base="dms:Text">
          <xsd:maxLength value="255"/>
        </xsd:restriction>
      </xsd:simpleType>
    </xsd:element>
    <xsd:element name="Case" ma:index="31" nillable="true" ma:displayName="Case" ma:default="ETS Unit and Price Settings 2022" ma:format="Dropdown" ma:hidden="true" ma:internalName="Case" ma:readOnly="false">
      <xsd:simpleType>
        <xsd:restriction base="dms:Choice">
          <xsd:enumeration value="ETS Unit and Price Settings 2022"/>
        </xsd:restriction>
      </xsd:simpleType>
    </xsd:element>
    <xsd:element name="CategoryName" ma:index="32" nillable="true" ma:displayName="Category" ma:default="NA" ma:hidden="true" ma:internalName="CategoryName" ma:readOnly="false">
      <xsd:simpleType>
        <xsd:restriction base="dms:Text">
          <xsd:maxLength value="255"/>
        </xsd:restriction>
      </xsd:simpleType>
    </xsd:element>
    <xsd:element name="CategoryValue" ma:index="33" nillable="true" ma:displayName="Category Value" ma:hidden="true" ma:internalName="CategoryValue" ma:readOnly="false">
      <xsd:simpleType>
        <xsd:restriction base="dms:Text">
          <xsd:maxLength value="255"/>
        </xsd:restriction>
      </xsd:simpleType>
    </xsd:element>
    <xsd:element name="PRAType" ma:index="36" nillable="true" ma:displayName="PRA Type"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7bcd1d-e1f1-4f53-92ab-ce8c6eb15727" elementFormDefault="qualified">
    <xsd:import namespace="http://schemas.microsoft.com/office/2006/documentManagement/types"/>
    <xsd:import namespace="http://schemas.microsoft.com/office/infopath/2007/PartnerControls"/>
    <xsd:element name="MediaServiceMetadata" ma:index="39" nillable="true" ma:displayName="MediaServiceMetadata" ma:hidden="true" ma:internalName="MediaServiceMetadata" ma:readOnly="true">
      <xsd:simpleType>
        <xsd:restriction base="dms:Note"/>
      </xsd:simpleType>
    </xsd:element>
    <xsd:element name="MediaServiceFastMetadata" ma:index="40" nillable="true" ma:displayName="MediaServiceFastMetadata" ma:hidden="true" ma:internalName="MediaServiceFastMetadata" ma:readOnly="true">
      <xsd:simpleType>
        <xsd:restriction base="dms:Note"/>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DateTaken" ma:index="45" nillable="true" ma:displayName="MediaServiceDateTaken" ma:hidden="true" ma:internalName="MediaServiceDateTaken" ma:readOnly="true">
      <xsd:simpleType>
        <xsd:restriction base="dms:Text"/>
      </xsd:simpleType>
    </xsd:element>
    <xsd:element name="MediaLengthInSeconds" ma:index="4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AFA1EA-748C-4955-934E-7D923790DCDB}">
  <ds:schemaRefs>
    <ds:schemaRef ds:uri="http://schemas.microsoft.com/office/2006/metadata/properties"/>
    <ds:schemaRef ds:uri="http://schemas.microsoft.com/office/infopath/2007/PartnerControls"/>
    <ds:schemaRef ds:uri="70761194-623b-4751-a0da-29ad6551f95e"/>
    <ds:schemaRef ds:uri="a9df0e0e-9b5b-47bc-81c1-d190dfb54f87"/>
    <ds:schemaRef ds:uri="02bffcbe-7cf8-467d-a91b-a3e0dbcae01e"/>
    <ds:schemaRef ds:uri="e963e69f-3f58-4e6f-b74a-87e86ca2e125"/>
    <ds:schemaRef ds:uri="b30672e7-690a-4c93-a50a-a028bc8f475d"/>
  </ds:schemaRefs>
</ds:datastoreItem>
</file>

<file path=customXml/itemProps2.xml><?xml version="1.0" encoding="utf-8"?>
<ds:datastoreItem xmlns:ds="http://schemas.openxmlformats.org/officeDocument/2006/customXml" ds:itemID="{99AEC03C-2E31-4873-947B-30BEEAFF9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63e69f-3f58-4e6f-b74a-87e86ca2e125"/>
    <ds:schemaRef ds:uri="02bffcbe-7cf8-467d-a91b-a3e0dbcae01e"/>
    <ds:schemaRef ds:uri="a9df0e0e-9b5b-47bc-81c1-d190dfb54f87"/>
    <ds:schemaRef ds:uri="b30672e7-690a-4c93-a50a-a028bc8f475d"/>
    <ds:schemaRef ds:uri="70761194-623b-4751-a0da-29ad6551f95e"/>
    <ds:schemaRef ds:uri="987bcd1d-e1f1-4f53-92ab-ce8c6eb15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A5FA47-A8A6-4285-9389-D5D8C54E1D6B}">
  <ds:schemaRefs>
    <ds:schemaRef ds:uri="http://schemas.microsoft.com/sharepoint/events"/>
  </ds:schemaRefs>
</ds:datastoreItem>
</file>

<file path=customXml/itemProps4.xml><?xml version="1.0" encoding="utf-8"?>
<ds:datastoreItem xmlns:ds="http://schemas.openxmlformats.org/officeDocument/2006/customXml" ds:itemID="{15A4E1B1-34AB-4A37-896D-FD372C130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Version history</vt:lpstr>
      <vt:lpstr>Inputs -&gt;</vt:lpstr>
      <vt:lpstr>Fuel prices</vt:lpstr>
      <vt:lpstr>Emissions pricing</vt:lpstr>
      <vt:lpstr>Demand</vt:lpstr>
      <vt:lpstr>Generation stack</vt:lpstr>
      <vt:lpstr>Results -&gt;</vt:lpstr>
      <vt:lpstr>Build</vt:lpstr>
      <vt:lpstr>Demonstration path scenarios</vt:lpstr>
      <vt:lpstr>Other scenarios</vt:lpstr>
      <vt:lpstr>Sensitivity factor analysis</vt:lpstr>
      <vt:lpstr>Retail price estimates</vt:lpstr>
      <vt:lpstr>Generation EBITDA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ccc</dc:creator>
  <cp:keywords/>
  <dc:description/>
  <cp:lastModifiedBy>Hans Landon-Lane</cp:lastModifiedBy>
  <cp:revision/>
  <dcterms:created xsi:type="dcterms:W3CDTF">2022-05-16T03:59:48Z</dcterms:created>
  <dcterms:modified xsi:type="dcterms:W3CDTF">2022-08-09T05:09:21Z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0x010100EDD070CD8C3B1241AF2B72868218A723</vt:lpwstr>
  </property>
  <property fmtid="{D5CDD505-2E9C-101B-9397-08002B2CF9AE}" pid="3" name="_dlc_DocIdItemGuid">
    <vt:lpwstr>864ec39b-f963-4455-bade-c1d3a335a3b4</vt:lpwstr>
  </property>
  <property fmtid="{D5CDD505-2E9C-101B-9397-08002B2CF9AE}" pid="4" name="Order">
    <vt:r8>135500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