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7.xml" ContentType="application/vnd.openxmlformats-officedocument.spreadsheetml.comments+xml"/>
  <Override PartName="/xl/threadedComments/threadedComment7.xml" ContentType="application/vnd.ms-excel.threadedcomments+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omments8.xml" ContentType="application/vnd.openxmlformats-officedocument.spreadsheetml.comments+xml"/>
  <Override PartName="/xl/threadedComments/threadedComment8.xml" ContentType="application/vnd.ms-excel.threadedcomment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omments9.xml" ContentType="application/vnd.openxmlformats-officedocument.spreadsheetml.comments+xml"/>
  <Override PartName="/xl/threadedComments/threadedComment9.xml" ContentType="application/vnd.ms-excel.threadedcomments+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mc:AlternateContent xmlns:mc="http://schemas.openxmlformats.org/markup-compatibility/2006">
    <mc:Choice Requires="x15">
      <x15ac:absPath xmlns:x15ac="http://schemas.microsoft.com/office/spreadsheetml/2010/11/ac" url="https://climatechangegovt-my.sharepoint.com/personal/vanessa_chalk_climatecommission_govt_nz/Documents/Documents/ETS Settings Projects/ETS Settings 2024 advice/Technical Annex workbook/"/>
    </mc:Choice>
  </mc:AlternateContent>
  <xr:revisionPtr revIDLastSave="23" documentId="8_{8CA2D8C1-1BE3-42BE-B228-CB3E9AC11FC3}" xr6:coauthVersionLast="47" xr6:coauthVersionMax="47" xr10:uidLastSave="{76CD197E-1A17-4C63-9F70-EBF88B1CB772}"/>
  <bookViews>
    <workbookView xWindow="-165" yWindow="-165" windowWidth="29130" windowHeight="15930" xr2:uid="{3615D077-1A2F-45C2-8B45-6D39DBAD3692}"/>
  </bookViews>
  <sheets>
    <sheet name="Contents" sheetId="1" r:id="rId1"/>
    <sheet name="Version history" sheetId="6" r:id="rId2"/>
    <sheet name="Current NZ ETS settings" sheetId="14" r:id="rId3"/>
    <sheet name="Steps 1-7 -&gt;" sheetId="18" r:id="rId4"/>
    <sheet name="1. Emissions reduction targets" sheetId="22" r:id="rId5"/>
    <sheet name="2. Allocate volume (NZ ETS cap)" sheetId="3" r:id="rId6"/>
    <sheet name="3. Technical adjustments" sheetId="5" r:id="rId7"/>
    <sheet name="4. Industrial free allocation" sheetId="17" r:id="rId8"/>
    <sheet name="5a. Surplus reduction volume" sheetId="8" r:id="rId9"/>
    <sheet name="5b. Discrepancy adjustment" sheetId="12" r:id="rId10"/>
    <sheet name="7. Calculate auction volumes" sheetId="13" r:id="rId11"/>
    <sheet name="Additional information -&gt;" sheetId="19" r:id="rId12"/>
    <sheet name="NZ ETS vs. Inventory emissions" sheetId="16" r:id="rId13"/>
    <sheet name="p89 harvest liabilities" sheetId="11" r:id="rId14"/>
    <sheet name="p90 units held long term" sheetId="10" r:id="rId15"/>
    <sheet name="Hedging by emitters" sheetId="9" r:id="rId16"/>
    <sheet name="Comparisons" sheetId="20" r:id="rId17"/>
    <sheet name="Price control settings" sheetId="15" r:id="rId18"/>
    <sheet name="Report figures &gt;" sheetId="31" r:id="rId19"/>
    <sheet name="Figure 1" sheetId="27" r:id="rId20"/>
    <sheet name="Figure 4" sheetId="28" r:id="rId21"/>
    <sheet name="Figure 5" sheetId="30"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516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LX1.INC">#REF!</definedName>
    <definedName name="_DLX2.INC">#REF!</definedName>
    <definedName name="_DLX3.INC">#REF!</definedName>
    <definedName name="_Regression_Int" hidden="1">1</definedName>
    <definedName name="a" localSheetId="7" hidden="1">{"DSBT",#N/A,FALSE,"DSBT";"CASHPAY",#N/A,FALSE,"CASHPAY"}</definedName>
    <definedName name="a" localSheetId="21" hidden="1">{"DSBT",#N/A,FALSE,"DSBT";"CASHPAY",#N/A,FALSE,"CASHPAY"}</definedName>
    <definedName name="a" hidden="1">{"DSBT",#N/A,FALSE,"DSBT";"CASHPAY",#N/A,FALSE,"CASHPAY"}</definedName>
    <definedName name="aa" localSheetId="7" hidden="1">{"DSBT",#N/A,FALSE,"DSBT";"CASHPAY",#N/A,FALSE,"CASHPAY"}</definedName>
    <definedName name="aa" localSheetId="21" hidden="1">{"DSBT",#N/A,FALSE,"DSBT";"CASHPAY",#N/A,FALSE,"CASHPAY"}</definedName>
    <definedName name="aa" hidden="1">{"DSBT",#N/A,FALSE,"DSBT";"CASHPAY",#N/A,FALSE,"CASHPAY"}</definedName>
    <definedName name="adsf" localSheetId="7" hidden="1">{"ESTIMATES",#N/A,FALSE,"CASH"}</definedName>
    <definedName name="adsf" localSheetId="21" hidden="1">{"ESTIMATES",#N/A,FALSE,"CASH"}</definedName>
    <definedName name="adsf" hidden="1">{"ESTIMATES",#N/A,FALSE,"CASH"}</definedName>
    <definedName name="af" localSheetId="7" hidden="1">{"CASH BALANCING",#N/A,FALSE,"CASH";"CASH REPORT",#N/A,FALSE,"CASH"}</definedName>
    <definedName name="af" localSheetId="21" hidden="1">{"CASH BALANCING",#N/A,FALSE,"CASH";"CASH REPORT",#N/A,FALSE,"CASH"}</definedName>
    <definedName name="af" hidden="1">{"CASH BALANCING",#N/A,FALSE,"CASH";"CASH REPORT",#N/A,FALSE,"CASH"}</definedName>
    <definedName name="allCountries">[1]Sheet9!$O$4:$P$178</definedName>
    <definedName name="Annex_A">[2]Rcpt08!#REF!</definedName>
    <definedName name="Annex_B">[2]Rcpt08!#REF!</definedName>
    <definedName name="Annex_E" localSheetId="7">#REF!</definedName>
    <definedName name="Annex_E" localSheetId="21">#REF!</definedName>
    <definedName name="Annex_E">#REF!</definedName>
    <definedName name="Annex_F" localSheetId="7">#REF!</definedName>
    <definedName name="Annex_F">#REF!</definedName>
    <definedName name="Assumptions_Paper">'[3]Database Codes'!$A$8:$A$24</definedName>
    <definedName name="averageage_DF" localSheetId="7">#REF!</definedName>
    <definedName name="averageage_DF" localSheetId="21">#REF!</definedName>
    <definedName name="averageage_DF">#REF!</definedName>
    <definedName name="averageage_pine" localSheetId="7">#REF!</definedName>
    <definedName name="averageage_pine">#REF!</definedName>
    <definedName name="averageCO2_DF" localSheetId="7">#REF!</definedName>
    <definedName name="averageCO2_DF">#REF!</definedName>
    <definedName name="averageCO2_pine">#REF!</definedName>
    <definedName name="banks_ED">#REF!</definedName>
    <definedName name="borrowings">#REF!</definedName>
    <definedName name="Budget_2011_Categories">'[3]Database Codes'!$A$28:$A$35</definedName>
    <definedName name="Budget_2011_Funding_Source">'[3]Database Codes'!$A$39:$A$40</definedName>
    <definedName name="Ccodes">[1]EER!$A$3:$B$74</definedName>
    <definedName name="CHF">'[4]note 19'!#REF!</definedName>
    <definedName name="Copyrange1" localSheetId="7">#REF!</definedName>
    <definedName name="Copyrange1" localSheetId="21">#REF!</definedName>
    <definedName name="Copyrange1">#REF!</definedName>
    <definedName name="Copyrange10" localSheetId="7">#REF!</definedName>
    <definedName name="Copyrange10">#REF!</definedName>
    <definedName name="Copyrange11" localSheetId="7">#REF!</definedName>
    <definedName name="Copyrange11">#REF!</definedName>
    <definedName name="Copyrange12">#REF!</definedName>
    <definedName name="Copyrange13">#REF!</definedName>
    <definedName name="Copyrange14">#REF!</definedName>
    <definedName name="Copyrange15">#REF!</definedName>
    <definedName name="Copyrange16">#REF!</definedName>
    <definedName name="Copyrange17">#REF!</definedName>
    <definedName name="Copyrange18">#REF!</definedName>
    <definedName name="Copyrange19">#REF!</definedName>
    <definedName name="Copyrange2">#REF!</definedName>
    <definedName name="Copyrange20">#REF!</definedName>
    <definedName name="Copyrange21">#REF!</definedName>
    <definedName name="Copyrange22">#REF!</definedName>
    <definedName name="Copyrange23">#REF!</definedName>
    <definedName name="Copyrange24">#REF!</definedName>
    <definedName name="Copyrange25">#REF!</definedName>
    <definedName name="Copyrange26">#REF!</definedName>
    <definedName name="Copyrange27">#REF!</definedName>
    <definedName name="Copyrange28">#REF!</definedName>
    <definedName name="Copyrange29">#REF!</definedName>
    <definedName name="Copyrange3">#REF!</definedName>
    <definedName name="Copyrange30">#REF!</definedName>
    <definedName name="Copyrange31">#REF!</definedName>
    <definedName name="Copyrange32">#REF!</definedName>
    <definedName name="Copyrange33">#REF!</definedName>
    <definedName name="Copyrange34">#REF!</definedName>
    <definedName name="Copyrange35">#REF!</definedName>
    <definedName name="Copyrange36">#REF!</definedName>
    <definedName name="Copyrange37">#REF!</definedName>
    <definedName name="Copyrange38">#REF!</definedName>
    <definedName name="Copyrange39">#REF!</definedName>
    <definedName name="Copyrange4">#REF!</definedName>
    <definedName name="Copyrange40">#REF!</definedName>
    <definedName name="Copyrange41">#REF!</definedName>
    <definedName name="Copyrange42">#REF!</definedName>
    <definedName name="Copyrange43">#REF!</definedName>
    <definedName name="Copyrange44">#REF!</definedName>
    <definedName name="Copyrange45">#REF!</definedName>
    <definedName name="Copyrange46">#REF!</definedName>
    <definedName name="Copyrange47">#REF!</definedName>
    <definedName name="Copyrange48">#REF!</definedName>
    <definedName name="Copyrange49">#REF!</definedName>
    <definedName name="Copyrange5">#REF!</definedName>
    <definedName name="Copyrange50">#REF!</definedName>
    <definedName name="Copyrange51">#REF!</definedName>
    <definedName name="Copyrange52">#REF!</definedName>
    <definedName name="Copyrange53">#REF!</definedName>
    <definedName name="Copyrange54">#REF!</definedName>
    <definedName name="Copyrange55">#REF!</definedName>
    <definedName name="Copyrange56">#REF!</definedName>
    <definedName name="Copyrange57">#REF!</definedName>
    <definedName name="Copyrange58">#REF!</definedName>
    <definedName name="Copyrange59">#REF!</definedName>
    <definedName name="Copyrange6">#REF!</definedName>
    <definedName name="Copyrange60">#REF!</definedName>
    <definedName name="Copyrange61">#REF!</definedName>
    <definedName name="Copyrange62">#REF!</definedName>
    <definedName name="Copyrange63">#REF!</definedName>
    <definedName name="Copyrange64">#REF!</definedName>
    <definedName name="Copyrange65">#REF!</definedName>
    <definedName name="Copyrange66">#REF!</definedName>
    <definedName name="Copyrange67">#REF!</definedName>
    <definedName name="Copyrange68">#REF!</definedName>
    <definedName name="Copyrange7">#REF!</definedName>
    <definedName name="Copyrange8">#REF!</definedName>
    <definedName name="Copyrange9">#REF!</definedName>
    <definedName name="corrmatrix">'[5]@RISK parameters'!#REF!</definedName>
    <definedName name="cos_last1">OFFSET([6]Graphing!$D$3,[6]Graphing!$E$21,0,[6]Graphing!$E$23,1)</definedName>
    <definedName name="cos_last2">OFFSET([6]Graphing!$E$3,[6]Graphing!$E$21,0,[6]Graphing!$E$23,1)</definedName>
    <definedName name="cos_now">OFFSET([6]Graphing!$C$3,[6]Graphing!$E$21,0,[6]Graphing!$E$23,1)</definedName>
    <definedName name="curr_ver" localSheetId="7">#REF!</definedName>
    <definedName name="curr_ver" localSheetId="21">#REF!</definedName>
    <definedName name="curr_ver">#REF!</definedName>
    <definedName name="d" localSheetId="7" hidden="1">{"CASH BALANCING",#N/A,FALSE,"CASH";"CASH REPORT",#N/A,FALSE,"CASH"}</definedName>
    <definedName name="d" localSheetId="21" hidden="1">{"CASH BALANCING",#N/A,FALSE,"CASH";"CASH REPORT",#N/A,FALSE,"CASH"}</definedName>
    <definedName name="d" hidden="1">{"CASH BALANCING",#N/A,FALSE,"CASH";"CASH REPORT",#N/A,FALSE,"CASH"}</definedName>
    <definedName name="data">[7]Data!#REF!</definedName>
    <definedName name="data_CAB" localSheetId="7">#REF!</definedName>
    <definedName name="data_CAB" localSheetId="21">#REF!</definedName>
    <definedName name="data_CAB">#REF!</definedName>
    <definedName name="data_compare" localSheetId="7">#REF!</definedName>
    <definedName name="data_compare">#REF!</definedName>
    <definedName name="data_ED" localSheetId="7">#REF!</definedName>
    <definedName name="data_ED">#REF!</definedName>
    <definedName name="data_FDCAB_hist">#REF!</definedName>
    <definedName name="data_FDCAB_hist_all">#REF!</definedName>
    <definedName name="data_FDCAB_new">#REF!</definedName>
    <definedName name="data_FDFI_hist">#REF!</definedName>
    <definedName name="data_FDFI_hist_all">#REF!</definedName>
    <definedName name="data_FDFI_new">#REF!</definedName>
    <definedName name="data_FI">#REF!</definedName>
    <definedName name="data_INPUT">#REF!</definedName>
    <definedName name="data_new_fiscaldata_cab">'[8]Fiscal Data - CAB New'!$A$61:$N$397</definedName>
    <definedName name="data_new_fiscaldata_FI">'[8]Fiscal Data - FI New'!$A$47:$N$400</definedName>
    <definedName name="data_SCEN" localSheetId="7">#REF!</definedName>
    <definedName name="data_SCEN" localSheetId="21">#REF!</definedName>
    <definedName name="data_SCEN">#REF!</definedName>
    <definedName name="data_shocks_scen" localSheetId="7">#REF!</definedName>
    <definedName name="data_shocks_scen">#REF!</definedName>
    <definedName name="data_TD" localSheetId="7">#REF!</definedName>
    <definedName name="data_TD">#REF!</definedName>
    <definedName name="data_TD_unused">#REF!</definedName>
    <definedName name="dates_CAB">#REF!</definedName>
    <definedName name="dates_compare_max" localSheetId="7">IF(#REF!="On",#REF!,#REF!)</definedName>
    <definedName name="dates_compare_max" localSheetId="21">IF(#REF!="On",#REF!,#REF!)</definedName>
    <definedName name="dates_compare_max">IF(#REF!="On",#REF!,#REF!)</definedName>
    <definedName name="dates_compare_min" localSheetId="7">IF(#REF!="On",#REF!,#REF!)</definedName>
    <definedName name="dates_compare_min" localSheetId="21">IF(#REF!="On",#REF!,#REF!)</definedName>
    <definedName name="dates_compare_min">IF(#REF!="On",#REF!,#REF!)</definedName>
    <definedName name="dates_ED">#REF!</definedName>
    <definedName name="dates_ED_max" localSheetId="7">IF(#REF!="On",#REF!,#REF!)</definedName>
    <definedName name="dates_ED_max">IF(#REF!="On",#REF!,#REF!)</definedName>
    <definedName name="dates_ED_min" localSheetId="7">IF(#REF!="On",#REF!,#REF!)</definedName>
    <definedName name="dates_ED_min">IF(#REF!="On",#REF!,#REF!)</definedName>
    <definedName name="dates_FDCAB">#REF!</definedName>
    <definedName name="dates_FDCAB_max" localSheetId="7">IF(#REF!="On",#REF!,#REF!)</definedName>
    <definedName name="dates_FDCAB_max">IF(#REF!="On",#REF!,#REF!)</definedName>
    <definedName name="dates_FDCAB_min">IF(#REF!="On",#REF!,#REF!)</definedName>
    <definedName name="dates_FDFI">#REF!</definedName>
    <definedName name="dates_FDFI_max">IF(#REF!="On",#REF!,#REF!)</definedName>
    <definedName name="dates_FDFI_min">IF(#REF!="On",#REF!,#REF!)</definedName>
    <definedName name="dates_FI">#REF!</definedName>
    <definedName name="dates_forecast_max">#REF!</definedName>
    <definedName name="dates_forecast_min">#REF!</definedName>
    <definedName name="dates_INPUT">[9]Inputs!$I$36:$CI$36</definedName>
    <definedName name="dates_master_max">IF(#REF!="On",#REF!,#REF!)</definedName>
    <definedName name="dates_master_min">IF(#REF!="On",#REF!,#REF!)</definedName>
    <definedName name="dates_results_max">IF(#REF!="On",#REF!,#REF!)</definedName>
    <definedName name="dates_results_min">IF(#REF!="On",#REF!,#REF!)</definedName>
    <definedName name="dates_SCEN">#REF!</definedName>
    <definedName name="dates_SCEN_max">IF(#REF!="On",#REF!,#REF!)</definedName>
    <definedName name="dates_SCEN_min">IF(#REF!="On",#REF!,#REF!)</definedName>
    <definedName name="dates_shocks_scen">#REF!</definedName>
    <definedName name="dates_TD">#REF!</definedName>
    <definedName name="dates_TD_max">IF(#REF!="On",#REF!,#REF!)</definedName>
    <definedName name="dates_TD_min">IF(#REF!="On",#REF!,#REF!)</definedName>
    <definedName name="dd" localSheetId="7" hidden="1">{"CASH BALANCING",#N/A,FALSE,"CASH";"CASH REPORT",#N/A,FALSE,"CASH"}</definedName>
    <definedName name="dd" localSheetId="21" hidden="1">{"CASH BALANCING",#N/A,FALSE,"CASH";"CASH REPORT",#N/A,FALSE,"CASH"}</definedName>
    <definedName name="dd" hidden="1">{"CASH BALANCING",#N/A,FALSE,"CASH";"CASH REPORT",#N/A,FALSE,"CASH"}</definedName>
    <definedName name="de" localSheetId="7" hidden="1">{"CASH BALANCING",#N/A,FALSE,"CASH";"CASH REPORT",#N/A,FALSE,"CASH"}</definedName>
    <definedName name="de" localSheetId="21" hidden="1">{"CASH BALANCING",#N/A,FALSE,"CASH";"CASH REPORT",#N/A,FALSE,"CASH"}</definedName>
    <definedName name="de" hidden="1">{"CASH BALANCING",#N/A,FALSE,"CASH";"CASH REPORT",#N/A,FALSE,"CASH"}</definedName>
    <definedName name="Decision_Point">'[3]Database Codes'!#REF!</definedName>
    <definedName name="deflate">'[10]Other assets - normal'!$A$4</definedName>
    <definedName name="DEM">'[4]note 19'!#REF!</definedName>
    <definedName name="dfd" localSheetId="7" hidden="1">{"CASH BALANCING",#N/A,FALSE,"CASH";"CASH REPORT",#N/A,FALSE,"CASH"}</definedName>
    <definedName name="dfd" localSheetId="21" hidden="1">{"CASH BALANCING",#N/A,FALSE,"CASH";"CASH REPORT",#N/A,FALSE,"CASH"}</definedName>
    <definedName name="dfd" hidden="1">{"CASH BALANCING",#N/A,FALSE,"CASH";"CASH REPORT",#N/A,FALSE,"CASH"}</definedName>
    <definedName name="digits">#REF!</definedName>
    <definedName name="dir_core">#REF!</definedName>
    <definedName name="dir_econ">#REF!</definedName>
    <definedName name="dir_fcast_bank">#REF!</definedName>
    <definedName name="dir_fiscal">#REF!</definedName>
    <definedName name="dir_FRdata">#REF!</definedName>
    <definedName name="dir_rbnz_bank">#REF!</definedName>
    <definedName name="dir_tax">#REF!</definedName>
    <definedName name="dir_util">#REF!</definedName>
    <definedName name="DLX1.USE">[11]ChartData!#REF!</definedName>
    <definedName name="dsfza" localSheetId="7" hidden="1">{"DISPAG1",#N/A,FALSE,"DISBURSE";"DISPAG2",#N/A,FALSE,"DISBURSE";"ACTDIS",#N/A,FALSE,"DISBURSE";"ACTOUT",#N/A,FALSE,"DISBURSE";"TOTDIFF",#N/A,FALSE,"DISBURSE";"REVDIS",#N/A,FALSE,"DISBURSE"}</definedName>
    <definedName name="dsfza" localSheetId="21" hidden="1">{"DISPAG1",#N/A,FALSE,"DISBURSE";"DISPAG2",#N/A,FALSE,"DISBURSE";"ACTDIS",#N/A,FALSE,"DISBURSE";"ACTOUT",#N/A,FALSE,"DISBURSE";"TOTDIFF",#N/A,FALSE,"DISBURSE";"REVDIS",#N/A,FALSE,"DISBURSE"}</definedName>
    <definedName name="dsfza" hidden="1">{"DISPAG1",#N/A,FALSE,"DISBURSE";"DISPAG2",#N/A,FALSE,"DISBURSE";"ACTDIS",#N/A,FALSE,"DISBURSE";"ACTOUT",#N/A,FALSE,"DISBURSE";"TOTDIFF",#N/A,FALSE,"DISBURSE";"REVDIS",#N/A,FALSE,"DISBURSE"}</definedName>
    <definedName name="EERcpiCnty">[1]Sheet9!$B$3:$B$79</definedName>
    <definedName name="eerCPInew">[1]Sheet9!$K$3:$K$87</definedName>
    <definedName name="fcast_bank" localSheetId="7">#REF!</definedName>
    <definedName name="fcast_bank" localSheetId="21">#REF!</definedName>
    <definedName name="fcast_bank">#REF!</definedName>
    <definedName name="fd" localSheetId="7" hidden="1">{"DSBT",#N/A,FALSE,"DSBT";"CASHPAY",#N/A,FALSE,"CASHPAY"}</definedName>
    <definedName name="fd" localSheetId="21" hidden="1">{"DSBT",#N/A,FALSE,"DSBT";"CASHPAY",#N/A,FALSE,"CASHPAY"}</definedName>
    <definedName name="fd" hidden="1">{"DSBT",#N/A,FALSE,"DSBT";"CASHPAY",#N/A,FALSE,"CASHPAY"}</definedName>
    <definedName name="fdasfd" localSheetId="7" hidden="1">{"ESTIMATES",#N/A,FALSE,"CASH"}</definedName>
    <definedName name="fdasfd" localSheetId="21" hidden="1">{"ESTIMATES",#N/A,FALSE,"CASH"}</definedName>
    <definedName name="fdasfd" hidden="1">{"ESTIMATES",#N/A,FALSE,"CASH"}</definedName>
    <definedName name="fdf" localSheetId="7" hidden="1">{"CASH BALANCING",#N/A,FALSE,"CASH";"CASH REPORT",#N/A,FALSE,"CASH"}</definedName>
    <definedName name="fdf" localSheetId="21" hidden="1">{"CASH BALANCING",#N/A,FALSE,"CASH";"CASH REPORT",#N/A,FALSE,"CASH"}</definedName>
    <definedName name="fdf" hidden="1">{"CASH BALANCING",#N/A,FALSE,"CASH";"CASH REPORT",#N/A,FALSE,"CASH"}</definedName>
    <definedName name="fed" localSheetId="7" hidden="1">{"DISPAG1",#N/A,FALSE,"DISBURSE";"DISPAG2",#N/A,FALSE,"DISBURSE";"ACTDIS",#N/A,FALSE,"DISBURSE";"ACTOUT",#N/A,FALSE,"DISBURSE";"TOTDIFF",#N/A,FALSE,"DISBURSE";"REVDIS",#N/A,FALSE,"DISBURSE"}</definedName>
    <definedName name="fed" localSheetId="21" hidden="1">{"DISPAG1",#N/A,FALSE,"DISBURSE";"DISPAG2",#N/A,FALSE,"DISBURSE";"ACTDIS",#N/A,FALSE,"DISBURSE";"ACTOUT",#N/A,FALSE,"DISBURSE";"TOTDIFF",#N/A,FALSE,"DISBURSE";"REVDIS",#N/A,FALSE,"DISBURSE"}</definedName>
    <definedName name="fed" hidden="1">{"DISPAG1",#N/A,FALSE,"DISBURSE";"DISPAG2",#N/A,FALSE,"DISBURSE";"ACTDIS",#N/A,FALSE,"DISBURSE";"ACTOUT",#N/A,FALSE,"DISBURSE";"TOTDIFF",#N/A,FALSE,"DISBURSE";"REVDIS",#N/A,FALSE,"DISBURSE"}</definedName>
    <definedName name="ff" localSheetId="7" hidden="1">{"CASH BALANCING",#N/A,FALSE,"CASH";"CASH REPORT",#N/A,FALSE,"CASH"}</definedName>
    <definedName name="ff" localSheetId="21" hidden="1">{"CASH BALANCING",#N/A,FALSE,"CASH";"CASH REPORT",#N/A,FALSE,"CASH"}</definedName>
    <definedName name="ff" hidden="1">{"CASH BALANCING",#N/A,FALSE,"CASH";"CASH REPORT",#N/A,FALSE,"CASH"}</definedName>
    <definedName name="fnamecur">[2]Assumptions!$D$3</definedName>
    <definedName name="folder_calcs" localSheetId="7">#REF!</definedName>
    <definedName name="folder_calcs" localSheetId="21">#REF!</definedName>
    <definedName name="folder_calcs">#REF!</definedName>
    <definedName name="folder_pub" localSheetId="7">#REF!</definedName>
    <definedName name="folder_pub">#REF!</definedName>
    <definedName name="fyrlast">[2]Assumptions!$E$5</definedName>
    <definedName name="g" localSheetId="7">#REF!</definedName>
    <definedName name="g" localSheetId="21">#REF!</definedName>
    <definedName name="g">#REF!</definedName>
    <definedName name="GBP" localSheetId="7">'[4]note 19'!#REF!</definedName>
    <definedName name="GBP" localSheetId="21">'[4]note 19'!#REF!</definedName>
    <definedName name="GBP">'[4]note 19'!#REF!</definedName>
    <definedName name="GOV" localSheetId="7">'[4]note 19'!#REF!</definedName>
    <definedName name="GOV" localSheetId="21">'[4]note 19'!#REF!</definedName>
    <definedName name="GOV">'[4]note 19'!#REF!</definedName>
    <definedName name="Gross_2005">'[12]emissions data'!$B$23</definedName>
    <definedName name="gsdfr" localSheetId="7">[2]Rcpt08!#REF!</definedName>
    <definedName name="gsdfr" localSheetId="21">[2]Rcpt08!#REF!</definedName>
    <definedName name="gsdfr">[2]Rcpt08!#REF!</definedName>
    <definedName name="GWP_CH4_AR4" localSheetId="7">#REF!</definedName>
    <definedName name="GWP_CH4_AR4" localSheetId="21">#REF!</definedName>
    <definedName name="GWP_CH4_AR4">#REF!</definedName>
    <definedName name="GWP_CH4_AR5" localSheetId="7">#REF!</definedName>
    <definedName name="GWP_CH4_AR5">#REF!</definedName>
    <definedName name="GWP_CH4_AR5_conversion" localSheetId="7">#REF!</definedName>
    <definedName name="GWP_CH4_AR5_conversion">#REF!</definedName>
    <definedName name="GWP_CH4_conversion">#REF!</definedName>
    <definedName name="GWP_Fgas_conversion" localSheetId="7">#REF!</definedName>
    <definedName name="GWP_Fgas_conversion">#REF!</definedName>
    <definedName name="GWP_N2O_AR4" localSheetId="7">#REF!</definedName>
    <definedName name="GWP_N2O_AR4">#REF!</definedName>
    <definedName name="GWP_N2O_AR5" localSheetId="7">#REF!</definedName>
    <definedName name="GWP_N2O_AR5">#REF!</definedName>
    <definedName name="GWP_N2O_AR5_conversion">#REF!</definedName>
    <definedName name="GWP_N2O_conversion">#REF!</definedName>
    <definedName name="GWP_NO2_AR5_conversion">#REF!</definedName>
    <definedName name="harvestpercent_SC_DF">#REF!</definedName>
    <definedName name="harvestpercent_SC_pine">#REF!</definedName>
    <definedName name="IADemopath">#REF!</definedName>
    <definedName name="id_ED">#REF!</definedName>
    <definedName name="index_CAB">#REF!</definedName>
    <definedName name="index_compare">#REF!</definedName>
    <definedName name="index_ED">#REF!</definedName>
    <definedName name="index_FDCAB">#REF!</definedName>
    <definedName name="index_FDFI">#REF!</definedName>
    <definedName name="index_FI">#REF!</definedName>
    <definedName name="index_INPUT">#REF!</definedName>
    <definedName name="index_SCEN">#REF!</definedName>
    <definedName name="index_shocks_scen">#REF!</definedName>
    <definedName name="index_TD">#REF!</definedName>
    <definedName name="inf">'[10]Bond v rental housing'!$B$6</definedName>
    <definedName name="init">'[10]Tax gap'!$B$3</definedName>
    <definedName name="int" localSheetId="7">#REF!</definedName>
    <definedName name="int" localSheetId="21">#REF!</definedName>
    <definedName name="int">#REF!</definedName>
    <definedName name="JPY" localSheetId="7">'[4]note 19'!#REF!</definedName>
    <definedName name="JPY" localSheetId="21">'[4]note 19'!#REF!</definedName>
    <definedName name="JPY">'[4]note 19'!#REF!</definedName>
    <definedName name="lambda" localSheetId="7">'4. Industrial free allocation'!#REF!</definedName>
    <definedName name="lambda" localSheetId="21">#REF!</definedName>
    <definedName name="lambda">#REF!</definedName>
    <definedName name="lkl" localSheetId="7">#REF!</definedName>
    <definedName name="lkl" localSheetId="21">#REF!</definedName>
    <definedName name="lkl">#REF!</definedName>
    <definedName name="load_ED" localSheetId="7">#REF!</definedName>
    <definedName name="load_ED">#REF!</definedName>
    <definedName name="load_FD_fcast">#REF!</definedName>
    <definedName name="load_FD_hist">#REF!</definedName>
    <definedName name="load_TD">#REF!</definedName>
    <definedName name="LOCAL__MYSQL_DATE_FORMAT2"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_MYSQL_DATE_FORMAT2"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_MYSQL_DATE_FORMAT2"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_MYSQL_DATE_FORMAT2"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okups">[13]Display!$A$2:$B$18</definedName>
    <definedName name="meta_ED" localSheetId="7">#REF!</definedName>
    <definedName name="meta_ED" localSheetId="21">#REF!</definedName>
    <definedName name="meta_ED">#REF!</definedName>
    <definedName name="month" localSheetId="7">#REF!</definedName>
    <definedName name="month">#REF!</definedName>
    <definedName name="nBR">'[10]Bond v rental housing'!$B$3</definedName>
    <definedName name="New_Fig1" localSheetId="7" hidden="1">{"CASH BALANCING",#N/A,FALSE,"CASH";"CASH REPORT",#N/A,FALSE,"CASH"}</definedName>
    <definedName name="New_Fig1" localSheetId="21" hidden="1">{"CASH BALANCING",#N/A,FALSE,"CASH";"CASH REPORT",#N/A,FALSE,"CASH"}</definedName>
    <definedName name="New_Fig1" hidden="1">{"CASH BALANCING",#N/A,FALSE,"CASH";"CASH REPORT",#N/A,FALSE,"CASH"}</definedName>
    <definedName name="new_ver">#REF!</definedName>
    <definedName name="ninf">#REF!</definedName>
    <definedName name="nRC">'[10]Bond v rental housing'!$B$5</definedName>
    <definedName name="nRet">'[10]Tax gap'!$B$4</definedName>
    <definedName name="nRR">'[10]Bond v rental housing'!$B$4</definedName>
    <definedName name="NvsASD">"V1999-07-31"</definedName>
    <definedName name="NvsAutoDrillOk">"VN"</definedName>
    <definedName name="NvsElapsedTime">0.0000799768531578593</definedName>
    <definedName name="NvsEndTime">37831.507665162</definedName>
    <definedName name="NvsLayoutType">"M3"</definedName>
    <definedName name="NvsPanelEffdt">"V1999-07-27"</definedName>
    <definedName name="NvsPanelSetid">"VSHARE"</definedName>
    <definedName name="NvsReqBU">"VMEL01"</definedName>
    <definedName name="NvsReqBUOnly">"VY"</definedName>
    <definedName name="NvsTransLed">"VN"</definedName>
    <definedName name="NvsTreeASD">"V1999-07-31"</definedName>
    <definedName name="NvsValTbl.SCENARIO">"BD_SCENARIO_TBL"</definedName>
    <definedName name="oxidation">'[14]Other parameters'!$B$12</definedName>
    <definedName name="Pal_Workbook_GUID" hidden="1">"9AP16616LWPZUH5ABK5MW346"</definedName>
    <definedName name="PalisadeReportWorkbookCreatedBy">"AtRisk"</definedName>
    <definedName name="param_compare_db">#REF!</definedName>
    <definedName name="param_compare_fcastvers">#REF!</definedName>
    <definedName name="param_compare_numseries">#REF!</definedName>
    <definedName name="param_compare_startdate">#REF!</definedName>
    <definedName name="Pasterange1">#REF!</definedName>
    <definedName name="Pasterange10">#REF!</definedName>
    <definedName name="Pasterange11">#REF!</definedName>
    <definedName name="Pasterange12">#REF!</definedName>
    <definedName name="Pasterange13">#REF!</definedName>
    <definedName name="Pasterange14">#REF!</definedName>
    <definedName name="Pasterange15">#REF!</definedName>
    <definedName name="Pasterange16">#REF!</definedName>
    <definedName name="Pasterange17">#REF!</definedName>
    <definedName name="Pasterange18">#REF!</definedName>
    <definedName name="Pasterange19">#REF!</definedName>
    <definedName name="Pasterange2">#REF!</definedName>
    <definedName name="Pasterange20">#REF!</definedName>
    <definedName name="Pasterange21">#REF!</definedName>
    <definedName name="Pasterange22">#REF!</definedName>
    <definedName name="Pasterange23">#REF!</definedName>
    <definedName name="Pasterange24">#REF!</definedName>
    <definedName name="Pasterange25">#REF!</definedName>
    <definedName name="Pasterange26">#REF!</definedName>
    <definedName name="Pasterange27">#REF!</definedName>
    <definedName name="Pasterange28">#REF!</definedName>
    <definedName name="Pasterange29">#REF!</definedName>
    <definedName name="Pasterange3">#REF!</definedName>
    <definedName name="Pasterange30">#REF!</definedName>
    <definedName name="Pasterange31">#REF!</definedName>
    <definedName name="Pasterange32">#REF!</definedName>
    <definedName name="Pasterange33">#REF!</definedName>
    <definedName name="Pasterange34">#REF!</definedName>
    <definedName name="Pasterange35">#REF!</definedName>
    <definedName name="Pasterange36">#REF!</definedName>
    <definedName name="Pasterange37">#REF!</definedName>
    <definedName name="Pasterange38">#REF!</definedName>
    <definedName name="Pasterange39">#REF!</definedName>
    <definedName name="Pasterange4">#REF!</definedName>
    <definedName name="Pasterange40">#REF!</definedName>
    <definedName name="Pasterange41">#REF!</definedName>
    <definedName name="Pasterange42">#REF!</definedName>
    <definedName name="Pasterange43">#REF!</definedName>
    <definedName name="Pasterange44">#REF!</definedName>
    <definedName name="Pasterange45">#REF!</definedName>
    <definedName name="Pasterange46">#REF!</definedName>
    <definedName name="Pasterange47">#REF!</definedName>
    <definedName name="Pasterange48">#REF!</definedName>
    <definedName name="Pasterange49">#REF!</definedName>
    <definedName name="Pasterange5">#REF!</definedName>
    <definedName name="Pasterange50">#REF!</definedName>
    <definedName name="Pasterange51">#REF!</definedName>
    <definedName name="Pasterange52">#REF!</definedName>
    <definedName name="Pasterange53">#REF!</definedName>
    <definedName name="Pasterange54">#REF!</definedName>
    <definedName name="Pasterange55">#REF!</definedName>
    <definedName name="Pasterange56">#REF!</definedName>
    <definedName name="Pasterange57">#REF!</definedName>
    <definedName name="Pasterange58">#REF!</definedName>
    <definedName name="Pasterange59">#REF!</definedName>
    <definedName name="Pasterange6">#REF!</definedName>
    <definedName name="Pasterange60">#REF!</definedName>
    <definedName name="Pasterange61">#REF!</definedName>
    <definedName name="Pasterange62">#REF!</definedName>
    <definedName name="Pasterange63">#REF!</definedName>
    <definedName name="Pasterange64">#REF!</definedName>
    <definedName name="Pasterange65">#REF!</definedName>
    <definedName name="Pasterange66">#REF!</definedName>
    <definedName name="Pasterange67">#REF!</definedName>
    <definedName name="Pasterange68">#REF!</definedName>
    <definedName name="Pasterange7">#REF!</definedName>
    <definedName name="Pasterange8">#REF!</definedName>
    <definedName name="Pasterange9">#REF!</definedName>
    <definedName name="path_control">#REF!</definedName>
    <definedName name="path_eviewsdatapull">#REF!</definedName>
    <definedName name="path_pub">#REF!</definedName>
    <definedName name="pft_now">OFFSET([2]Graphing!$L$3,[2]Graphing!$E$25,0,[2]Graphing!$E$27,1)</definedName>
    <definedName name="Print_Area_MI" localSheetId="7">[15]Receipts!#REF!</definedName>
    <definedName name="Print_Area_MI" localSheetId="21">[15]Receipts!#REF!</definedName>
    <definedName name="Print_Area_MI">[15]Receipts!#REF!</definedName>
    <definedName name="propbiomassremoved_DF" localSheetId="7">#REF!</definedName>
    <definedName name="propbiomassremoved_DF" localSheetId="21">#REF!</definedName>
    <definedName name="propbiomassremoved_DF">#REF!</definedName>
    <definedName name="propbiomassremoved_pine" localSheetId="7">#REF!</definedName>
    <definedName name="propbiomassremoved_pine">#REF!</definedName>
    <definedName name="RBN" localSheetId="7">'[4]note 19'!#REF!</definedName>
    <definedName name="RBN">'[4]note 19'!#REF!</definedName>
    <definedName name="rbnz_bank" localSheetId="7">#REF!</definedName>
    <definedName name="rbnz_bank" localSheetId="21">#REF!</definedName>
    <definedName name="rbnz_bank">#REF!</definedName>
    <definedName name="rcc" localSheetId="7">#REF!</definedName>
    <definedName name="rcc">#REF!</definedName>
    <definedName name="rec_last1">OFFSET([6]Graphing!$J$3,[6]Graphing!$E$21,0,[6]Graphing!$E$23,1)</definedName>
    <definedName name="rec_last2">OFFSET([6]Graphing!$K$3,[6]Graphing!$E$21,0,[6]Graphing!$E$23,1)</definedName>
    <definedName name="rec_now">OFFSET([6]Graphing!$I$3,[6]Graphing!$E$21,0,[6]Graphing!$E$23,1)</definedName>
    <definedName name="replantlag_DF" localSheetId="7">#REF!</definedName>
    <definedName name="replantlag_DF" localSheetId="21">#REF!</definedName>
    <definedName name="replantlag_DF">#REF!</definedName>
    <definedName name="replantlag_pine" localSheetId="7">#REF!</definedName>
    <definedName name="replantlag_pine">#REF!</definedName>
    <definedName name="rev_last1">OFFSET([6]Graphing!$G$3,[6]Graphing!$E$21,0,[6]Graphing!$E$23,1)</definedName>
    <definedName name="rev_last2">OFFSET([6]Graphing!$H$3,[6]Graphing!$E$21,0,[6]Graphing!$E$23,1)</definedName>
    <definedName name="rev_now">OFFSET([6]Graphing!$F$3,[6]Graphing!$E$21,0,[6]Graphing!$E$23,1)</definedName>
    <definedName name="RFRR">'[10]Nordic @ 17.5'!$O$184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 localSheetId="7" hidden="1">{"CASH BALANCING",#N/A,FALSE,"CASH";"CASH REPORT",#N/A,FALSE,"CASH"}</definedName>
    <definedName name="risks" localSheetId="21" hidden="1">{"CASH BALANCING",#N/A,FALSE,"CASH";"CASH REPORT",#N/A,FALSE,"CASH"}</definedName>
    <definedName name="risks" hidden="1">{"CASH BALANCING",#N/A,FALSE,"CASH";"CASH REPORT",#N/A,FALSE,"CASH"}</definedName>
    <definedName name="risks2" localSheetId="7" hidden="1">{"CASH BALANCING",#N/A,FALSE,"CASH";"CASH REPORT",#N/A,FALSE,"CASH"}</definedName>
    <definedName name="risks2" localSheetId="21" hidden="1">{"CASH BALANCING",#N/A,FALSE,"CASH";"CASH REPORT",#N/A,FALSE,"CASH"}</definedName>
    <definedName name="risks2" hidden="1">{"CASH BALANCING",#N/A,FALSE,"CASH";"CASH REPORT",#N/A,FALSE,"CASH"}</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ationlength_DF">#REF!</definedName>
    <definedName name="rotationlength_pine">#REF!</definedName>
    <definedName name="rr">#REF!</definedName>
    <definedName name="s" localSheetId="7" hidden="1">{"CASH BALANCING",#N/A,FALSE,"CASH";"CASH REPORT",#N/A,FALSE,"CASH"}</definedName>
    <definedName name="s" localSheetId="21" hidden="1">{"CASH BALANCING",#N/A,FALSE,"CASH";"CASH REPORT",#N/A,FALSE,"CASH"}</definedName>
    <definedName name="s" hidden="1">{"CASH BALANCING",#N/A,FALSE,"CASH";"CASH REPORT",#N/A,FALSE,"CASH"}</definedName>
    <definedName name="Scale">1000</definedName>
    <definedName name="Scenario">#REF!</definedName>
    <definedName name="Scenario_1">#REF!</definedName>
    <definedName name="Scenario_2">#REF!</definedName>
    <definedName name="Scenario_3">#REF!</definedName>
    <definedName name="scenario_select">#REF!</definedName>
    <definedName name="sheet_CAB" localSheetId="7">#REF!</definedName>
    <definedName name="sheet_CAB">#REF!</definedName>
    <definedName name="sheet_FI">#REF!</definedName>
    <definedName name="sheet_INPUT">#REF!</definedName>
    <definedName name="sss">'[16]note 19'!#REF!</definedName>
    <definedName name="start">'[10]Bond v rental housing'!$B$7</definedName>
    <definedName name="start_ED" localSheetId="7">#REF!</definedName>
    <definedName name="start_ED" localSheetId="21">#REF!</definedName>
    <definedName name="start_ED">#REF!</definedName>
    <definedName name="Summary" localSheetId="7">#REF!</definedName>
    <definedName name="Summary">#REF!</definedName>
    <definedName name="switch_ED" localSheetId="7">#REF!</definedName>
    <definedName name="switch_ED">#REF!</definedName>
    <definedName name="tags_FDCAB_hist">#REF!</definedName>
    <definedName name="tags_FDCAB_new">#REF!</definedName>
    <definedName name="tags_FDFI_hist">#REF!</definedName>
    <definedName name="tags_FDFI_new">#REF!</definedName>
    <definedName name="tags_new_fiscaldata_CAB">'[8]Fiscal Data - CAB New'!$D$61:$D$405</definedName>
    <definedName name="tags_new_fiscaldata_FI">'[8]Fiscal Data - FI New'!$D$47:$D$400</definedName>
    <definedName name="tax_doc_num" localSheetId="7">#REF!</definedName>
    <definedName name="tax_doc_num" localSheetId="21">#REF!</definedName>
    <definedName name="tax_doc_num">#REF!</definedName>
    <definedName name="tax_doc_ver" localSheetId="7">#REF!</definedName>
    <definedName name="tax_doc_ver">#REF!</definedName>
    <definedName name="TBills" localSheetId="7">'[4]note 19'!#REF!</definedName>
    <definedName name="TBills">'[4]note 19'!#REF!</definedName>
    <definedName name="tC">3.666667</definedName>
    <definedName name="tdisc">'[10]40% saving'!$B$10</definedName>
    <definedName name="TEMPLATE">[2]Rcpt08!#REF!</definedName>
    <definedName name="TemplateB">[2]Rcpt08!#REF!</definedName>
    <definedName name="TemplateC" localSheetId="7">#REF!</definedName>
    <definedName name="TemplateC" localSheetId="21">#REF!</definedName>
    <definedName name="TemplateC">#REF!</definedName>
    <definedName name="tlow" localSheetId="7">#REF!</definedName>
    <definedName name="tlow">#REF!</definedName>
    <definedName name="Tstats">[17]Tablz!$A$2:$B$31</definedName>
    <definedName name="ULCcty">[1]Sheet9!$E$3:$E$25</definedName>
    <definedName name="USD">'[4]note 19'!#REF!</definedName>
    <definedName name="VC" localSheetId="21" hidden="1">{"DSBT",#N/A,FALSE,"DSBT";"CASHPAY",#N/A,FALSE,"CASHPAY"}</definedName>
    <definedName name="VC" hidden="1">{"DSBT",#N/A,FALSE,"DSBT";"CASHPAY",#N/A,FALSE,"CASHPAY"}</definedName>
    <definedName name="wfwr" localSheetId="7" hidden="1">{"CASH BALANCING",#N/A,FALSE,"CASH";"CASH REPORT",#N/A,FALSE,"CASH"}</definedName>
    <definedName name="wfwr" localSheetId="21" hidden="1">{"CASH BALANCING",#N/A,FALSE,"CASH";"CASH REPORT",#N/A,FALSE,"CASH"}</definedName>
    <definedName name="wfwr" hidden="1">{"CASH BALANCING",#N/A,FALSE,"CASH";"CASH REPORT",#N/A,FALSE,"CASH"}</definedName>
    <definedName name="wfwr2" localSheetId="7" hidden="1">{"CASH BALANCING",#N/A,FALSE,"CASH";"CASH REPORT",#N/A,FALSE,"CASH"}</definedName>
    <definedName name="wfwr2" localSheetId="21" hidden="1">{"CASH BALANCING",#N/A,FALSE,"CASH";"CASH REPORT",#N/A,FALSE,"CASH"}</definedName>
    <definedName name="wfwr2" hidden="1">{"CASH BALANCING",#N/A,FALSE,"CASH";"CASH REPORT",#N/A,FALSE,"CASH"}</definedName>
    <definedName name="wrn.CASH._.REPORT." localSheetId="7" hidden="1">{"CASH BALANCING",#N/A,FALSE,"CASH";"CASH REPORT",#N/A,FALSE,"CASH"}</definedName>
    <definedName name="wrn.CASH._.REPORT." localSheetId="21" hidden="1">{"CASH BALANCING",#N/A,FALSE,"CASH";"CASH REPORT",#N/A,FALSE,"CASH"}</definedName>
    <definedName name="wrn.CASH._.REPORT." hidden="1">{"CASH BALANCING",#N/A,FALSE,"CASH";"CASH REPORT",#N/A,FALSE,"CASH"}</definedName>
    <definedName name="wrn.CASH._.SCHEDULE." localSheetId="7" hidden="1">{"DSBT",#N/A,FALSE,"DSBT";"CASHPAY",#N/A,FALSE,"CASHPAY"}</definedName>
    <definedName name="wrn.CASH._.SCHEDULE." localSheetId="21" hidden="1">{"DSBT",#N/A,FALSE,"DSBT";"CASHPAY",#N/A,FALSE,"CASHPAY"}</definedName>
    <definedName name="wrn.CASH._.SCHEDULE." hidden="1">{"DSBT",#N/A,FALSE,"DSBT";"CASHPAY",#N/A,FALSE,"CASHPAY"}</definedName>
    <definedName name="wrn.CASHDR._.PORT." localSheetId="7" hidden="1">{"CASH BALANCING",#N/A,FALSE,"CASH";"CASH REPORT",#N/A,FALSE,"CASH"}</definedName>
    <definedName name="wrn.CASHDR._.PORT." localSheetId="21" hidden="1">{"CASH BALANCING",#N/A,FALSE,"CASH";"CASH REPORT",#N/A,FALSE,"CASH"}</definedName>
    <definedName name="wrn.CASHDR._.PORT." hidden="1">{"CASH BALANCING",#N/A,FALSE,"CASH";"CASH REPORT",#N/A,FALSE,"CASH"}</definedName>
    <definedName name="wrn.DISBURSE." localSheetId="7" hidden="1">{"DISPAG1",#N/A,FALSE,"DISBURSE";"DISPAG2",#N/A,FALSE,"DISBURSE";"ACTDIS",#N/A,FALSE,"DISBURSE";"ACTOUT",#N/A,FALSE,"DISBURSE";"TOTDIFF",#N/A,FALSE,"DISBURSE";"REVDIS",#N/A,FALSE,"DISBURSE"}</definedName>
    <definedName name="wrn.DISBURSE." localSheetId="21" hidden="1">{"DISPAG1",#N/A,FALSE,"DISBURSE";"DISPAG2",#N/A,FALSE,"DISBURSE";"ACTDIS",#N/A,FALSE,"DISBURSE";"ACTOUT",#N/A,FALSE,"DISBURSE";"TOTDIFF",#N/A,FALSE,"DISBURSE";"REVDIS",#N/A,FALSE,"DISBURSE"}</definedName>
    <definedName name="wrn.DISBURSE." hidden="1">{"DISPAG1",#N/A,FALSE,"DISBURSE";"DISPAG2",#N/A,FALSE,"DISBURSE";"ACTDIS",#N/A,FALSE,"DISBURSE";"ACTOUT",#N/A,FALSE,"DISBURSE";"TOTDIFF",#N/A,FALSE,"DISBURSE";"REVDIS",#N/A,FALSE,"DISBURSE"}</definedName>
    <definedName name="wrn.FMRB." localSheetId="7" hidden="1">{"ESTIMATES",#N/A,FALSE,"CASH"}</definedName>
    <definedName name="wrn.FMRB." localSheetId="21" hidden="1">{"ESTIMATES",#N/A,FALSE,"CASH"}</definedName>
    <definedName name="wrn.FMRB." hidden="1">{"ESTIMATES",#N/A,FALSE,"CASH"}</definedName>
    <definedName name="x">#REF!</definedName>
    <definedName name="x_axis">OFFSET([6]Graphing!$B$3,[6]Graphing!$E$21,0,[6]Graphing!$E$23,1)</definedName>
    <definedName name="XEU" localSheetId="7">'[4]note 19'!#REF!</definedName>
    <definedName name="XEU" localSheetId="21">'[4]note 19'!#REF!</definedName>
    <definedName name="XEU">'[4]note 19'!#REF!</definedName>
    <definedName name="XXX"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XX" localSheetId="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XX"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XX"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XXX"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27" l="1"/>
  <c r="C27" i="27"/>
  <c r="L4" i="10" l="1"/>
  <c r="K4" i="10"/>
  <c r="J4" i="10"/>
  <c r="D8" i="12"/>
  <c r="E8" i="12"/>
  <c r="F8" i="12"/>
  <c r="G8" i="12"/>
  <c r="C8" i="12"/>
  <c r="D7" i="12"/>
  <c r="E7" i="12"/>
  <c r="F7" i="12"/>
  <c r="G7" i="12"/>
  <c r="C7" i="12"/>
  <c r="D4" i="10"/>
  <c r="G34" i="10" a="1"/>
  <c r="G34" i="10" s="1"/>
  <c r="F33" i="10" a="1"/>
  <c r="F33" i="10" s="1"/>
  <c r="E32" i="10" a="1"/>
  <c r="E32" i="10" s="1"/>
  <c r="D4" i="11" l="1"/>
  <c r="E48" i="30"/>
  <c r="F48" i="30"/>
  <c r="G48" i="30"/>
  <c r="H48" i="30"/>
  <c r="I48" i="30"/>
  <c r="J48" i="30"/>
  <c r="K48" i="30"/>
  <c r="L48" i="30"/>
  <c r="M48" i="30"/>
  <c r="D48" i="30"/>
  <c r="I43" i="30"/>
  <c r="I49" i="30" s="1"/>
  <c r="J43" i="30"/>
  <c r="J49" i="30" s="1"/>
  <c r="K43" i="30"/>
  <c r="K49" i="30" s="1"/>
  <c r="L43" i="30"/>
  <c r="L49" i="30" s="1"/>
  <c r="M43" i="30"/>
  <c r="M49" i="30" s="1"/>
  <c r="H43" i="30"/>
  <c r="H49" i="30" s="1"/>
  <c r="I42" i="30"/>
  <c r="J42" i="30"/>
  <c r="K42" i="30"/>
  <c r="L42" i="30"/>
  <c r="M42" i="30"/>
  <c r="H42" i="30"/>
  <c r="E42" i="30"/>
  <c r="F42" i="30"/>
  <c r="G42" i="30"/>
  <c r="E43" i="30"/>
  <c r="E49" i="30" s="1"/>
  <c r="F43" i="30"/>
  <c r="F49" i="30" s="1"/>
  <c r="G43" i="30"/>
  <c r="G49" i="30" s="1"/>
  <c r="G50" i="30" s="1"/>
  <c r="N38" i="30"/>
  <c r="N37" i="30"/>
  <c r="E39" i="30"/>
  <c r="E44" i="30" s="1"/>
  <c r="F39" i="30"/>
  <c r="F44" i="30" s="1"/>
  <c r="G39" i="30"/>
  <c r="G44" i="30" s="1"/>
  <c r="H39" i="30"/>
  <c r="H44" i="30" s="1"/>
  <c r="I39" i="30"/>
  <c r="I44" i="30" s="1"/>
  <c r="J39" i="30"/>
  <c r="J44" i="30" s="1"/>
  <c r="K39" i="30"/>
  <c r="K44" i="30" s="1"/>
  <c r="L39" i="30"/>
  <c r="L44" i="30" s="1"/>
  <c r="M39" i="30"/>
  <c r="M44" i="30" s="1"/>
  <c r="E33" i="30"/>
  <c r="F33" i="30"/>
  <c r="G33" i="30"/>
  <c r="H33" i="30"/>
  <c r="I33" i="30"/>
  <c r="J33" i="30"/>
  <c r="K33" i="30"/>
  <c r="L33" i="30"/>
  <c r="M33" i="30"/>
  <c r="D33" i="30"/>
  <c r="D44" i="30" s="1"/>
  <c r="D45" i="30" s="1"/>
  <c r="E32" i="30"/>
  <c r="F32" i="30"/>
  <c r="G32" i="30"/>
  <c r="H32" i="30"/>
  <c r="I32" i="30"/>
  <c r="J32" i="30"/>
  <c r="K32" i="30"/>
  <c r="L32" i="30"/>
  <c r="M32" i="30"/>
  <c r="D32" i="30"/>
  <c r="D40" i="30" s="1"/>
  <c r="T13" i="22"/>
  <c r="T12" i="22"/>
  <c r="J29" i="28"/>
  <c r="K29" i="28"/>
  <c r="L29" i="28"/>
  <c r="M29" i="28"/>
  <c r="N29" i="28"/>
  <c r="O29" i="28"/>
  <c r="P29" i="28"/>
  <c r="Q29" i="28"/>
  <c r="I29" i="28"/>
  <c r="J26" i="28"/>
  <c r="K26" i="28"/>
  <c r="L26" i="28"/>
  <c r="M26" i="28"/>
  <c r="N26" i="28"/>
  <c r="O26" i="28"/>
  <c r="P26" i="28"/>
  <c r="Q26" i="28"/>
  <c r="I26" i="28"/>
  <c r="H28" i="28"/>
  <c r="C25" i="28"/>
  <c r="D25" i="28"/>
  <c r="E25" i="28"/>
  <c r="F25" i="28"/>
  <c r="G25" i="28"/>
  <c r="H25" i="28"/>
  <c r="H26" i="28" s="1"/>
  <c r="B25" i="28"/>
  <c r="M45" i="30" l="1"/>
  <c r="L45" i="30"/>
  <c r="K45" i="30"/>
  <c r="J45" i="30"/>
  <c r="I45" i="30"/>
  <c r="F45" i="30"/>
  <c r="G45" i="30"/>
  <c r="H45" i="30"/>
  <c r="E45" i="30"/>
  <c r="J50" i="30"/>
  <c r="J51" i="30" s="1"/>
  <c r="L50" i="30"/>
  <c r="L51" i="30" s="1"/>
  <c r="N42" i="30"/>
  <c r="K50" i="30"/>
  <c r="K51" i="30" s="1"/>
  <c r="D49" i="30"/>
  <c r="N49" i="30" s="1"/>
  <c r="N48" i="30"/>
  <c r="M50" i="30"/>
  <c r="M51" i="30" s="1"/>
  <c r="I50" i="30"/>
  <c r="I51" i="30" s="1"/>
  <c r="H50" i="30"/>
  <c r="H51" i="30" s="1"/>
  <c r="F50" i="30"/>
  <c r="F51" i="30" s="1"/>
  <c r="E50" i="30"/>
  <c r="E51" i="30" s="1"/>
  <c r="G51" i="30"/>
  <c r="F40" i="30"/>
  <c r="M40" i="30"/>
  <c r="E40" i="30"/>
  <c r="J40" i="30"/>
  <c r="L40" i="30"/>
  <c r="K40" i="30"/>
  <c r="G40" i="30"/>
  <c r="I40" i="30"/>
  <c r="H40" i="30"/>
  <c r="N33" i="30"/>
  <c r="C26" i="30" s="1"/>
  <c r="N32" i="30"/>
  <c r="B24" i="30" s="1"/>
  <c r="N39" i="30"/>
  <c r="H27" i="28"/>
  <c r="H29" i="28"/>
  <c r="H30" i="28" s="1"/>
  <c r="N43" i="30" l="1"/>
  <c r="D50" i="30"/>
  <c r="N50" i="30" s="1"/>
  <c r="N45" i="30"/>
  <c r="N51" i="30"/>
  <c r="D26" i="30" s="1"/>
  <c r="N40" i="30"/>
  <c r="D24" i="30" s="1"/>
  <c r="C25" i="30"/>
  <c r="N44" i="30"/>
  <c r="F24" i="30" s="1"/>
  <c r="P51" i="30" l="1"/>
  <c r="E26" i="30" s="1"/>
  <c r="D25" i="30"/>
  <c r="B28" i="27" l="1"/>
  <c r="I14" i="15"/>
  <c r="I30" i="28"/>
  <c r="E27" i="9"/>
  <c r="G30" i="10" a="1"/>
  <c r="G30" i="10" s="1"/>
  <c r="C5" i="5"/>
  <c r="Q8" i="5"/>
  <c r="Q4" i="5"/>
  <c r="Q3" i="5"/>
  <c r="C13" i="3"/>
  <c r="L14" i="3"/>
  <c r="P4" i="3"/>
  <c r="T7" i="22"/>
  <c r="B7" i="14"/>
  <c r="C7" i="14"/>
  <c r="D7" i="14"/>
  <c r="D13" i="14" s="1"/>
  <c r="E7" i="14"/>
  <c r="E13" i="14" s="1"/>
  <c r="F7" i="14"/>
  <c r="F13" i="14" s="1"/>
  <c r="G7" i="14"/>
  <c r="G13" i="14" s="1"/>
  <c r="B13" i="14"/>
  <c r="C13" i="14"/>
  <c r="B17" i="14"/>
  <c r="C17" i="14"/>
  <c r="D17" i="14"/>
  <c r="E17" i="14"/>
  <c r="F17" i="14"/>
  <c r="G17" i="14"/>
  <c r="F25" i="30"/>
  <c r="Q30" i="28"/>
  <c r="P30" i="28"/>
  <c r="O30" i="28"/>
  <c r="N30" i="28"/>
  <c r="M30" i="28"/>
  <c r="L30" i="28"/>
  <c r="K30" i="28"/>
  <c r="J30" i="28"/>
  <c r="E14" i="13" l="1"/>
  <c r="F14" i="13"/>
  <c r="G14" i="13"/>
  <c r="H14" i="13"/>
  <c r="I14" i="13"/>
  <c r="J14" i="13"/>
  <c r="K14" i="13"/>
  <c r="L14" i="13"/>
  <c r="M14" i="13"/>
  <c r="N14" i="13"/>
  <c r="E15" i="13"/>
  <c r="F15" i="13"/>
  <c r="G15" i="13"/>
  <c r="H15" i="13"/>
  <c r="I15" i="13"/>
  <c r="J15" i="13"/>
  <c r="K15" i="13"/>
  <c r="L15" i="13"/>
  <c r="M15" i="13"/>
  <c r="N15" i="13"/>
  <c r="D15" i="13"/>
  <c r="D14" i="13"/>
  <c r="K23" i="15"/>
  <c r="L23" i="15" s="1"/>
  <c r="M23" i="15" s="1"/>
  <c r="N23" i="15" s="1"/>
  <c r="J23" i="15"/>
  <c r="K22" i="15"/>
  <c r="L22" i="15" s="1"/>
  <c r="M22" i="15" s="1"/>
  <c r="N22" i="15" s="1"/>
  <c r="J22" i="15"/>
  <c r="J9" i="8" l="1"/>
  <c r="Q6" i="8" s="1"/>
  <c r="K9" i="8"/>
  <c r="R6" i="8" s="1"/>
  <c r="I9" i="8"/>
  <c r="P6" i="8" s="1"/>
  <c r="T6" i="22"/>
  <c r="B23" i="20" l="1"/>
  <c r="B22" i="20"/>
  <c r="B21" i="20"/>
  <c r="B20" i="20"/>
  <c r="B19" i="20"/>
  <c r="B18" i="20"/>
  <c r="B17" i="20"/>
  <c r="B16" i="20"/>
  <c r="B15" i="20"/>
  <c r="C16" i="20"/>
  <c r="D16" i="20"/>
  <c r="E16" i="20"/>
  <c r="F16" i="20"/>
  <c r="C17" i="20"/>
  <c r="D17" i="20"/>
  <c r="E17" i="20"/>
  <c r="F17" i="20"/>
  <c r="C18" i="20"/>
  <c r="D18" i="20"/>
  <c r="E18" i="20"/>
  <c r="F18" i="20"/>
  <c r="C19" i="20"/>
  <c r="D19" i="20"/>
  <c r="E19" i="20"/>
  <c r="F19" i="20"/>
  <c r="C20" i="20"/>
  <c r="D20" i="20"/>
  <c r="E20" i="20"/>
  <c r="F20" i="20"/>
  <c r="C21" i="20"/>
  <c r="D21" i="20"/>
  <c r="E21" i="20"/>
  <c r="F21" i="20"/>
  <c r="C22" i="20"/>
  <c r="D22" i="20"/>
  <c r="E22" i="20"/>
  <c r="F22" i="20"/>
  <c r="C23" i="20"/>
  <c r="D23" i="20"/>
  <c r="E23" i="20"/>
  <c r="F23" i="20"/>
  <c r="D15" i="20"/>
  <c r="E15" i="20"/>
  <c r="F15" i="20"/>
  <c r="C15" i="20"/>
  <c r="D11" i="20"/>
  <c r="E11" i="20"/>
  <c r="F11" i="20"/>
  <c r="G11" i="20"/>
  <c r="H11" i="20"/>
  <c r="C11" i="20"/>
  <c r="H33" i="20" l="1"/>
  <c r="G33" i="20"/>
  <c r="F33" i="20"/>
  <c r="E33" i="20"/>
  <c r="D33" i="20"/>
  <c r="C33" i="20"/>
  <c r="E30" i="10" a="1"/>
  <c r="E30" i="10" s="1"/>
  <c r="G31" i="10" a="1"/>
  <c r="G31" i="10" s="1"/>
  <c r="G32" i="10" a="1"/>
  <c r="G32" i="10" s="1"/>
  <c r="G33" i="10" a="1"/>
  <c r="G33" i="10" s="1"/>
  <c r="G35" i="10" a="1"/>
  <c r="G35" i="10"/>
  <c r="G36" i="10" a="1"/>
  <c r="G36" i="10" s="1"/>
  <c r="G37" i="10" a="1"/>
  <c r="G37" i="10" s="1"/>
  <c r="G38" i="10" a="1"/>
  <c r="G38" i="10" s="1"/>
  <c r="G39" i="10" a="1"/>
  <c r="G39" i="10" s="1"/>
  <c r="G40" i="10" a="1"/>
  <c r="G40" i="10" s="1"/>
  <c r="G41" i="10" a="1"/>
  <c r="G41" i="10" s="1"/>
  <c r="G42" i="10" a="1"/>
  <c r="G42" i="10"/>
  <c r="G43" i="10" a="1"/>
  <c r="G43" i="10" s="1"/>
  <c r="G44" i="10" a="1"/>
  <c r="G44" i="10" s="1"/>
  <c r="G45" i="10" a="1"/>
  <c r="G45" i="10" s="1"/>
  <c r="G46" i="10" a="1"/>
  <c r="G46" i="10" s="1"/>
  <c r="G47" i="10" a="1"/>
  <c r="G47" i="10" s="1"/>
  <c r="G48" i="10" a="1"/>
  <c r="G48" i="10" s="1"/>
  <c r="G49" i="10" a="1"/>
  <c r="G49" i="10" s="1"/>
  <c r="G50" i="10" a="1"/>
  <c r="G50" i="10" s="1"/>
  <c r="G51" i="10" a="1"/>
  <c r="G51" i="10" s="1"/>
  <c r="G52" i="10" a="1"/>
  <c r="G52" i="10" s="1"/>
  <c r="G53" i="10" a="1"/>
  <c r="G53" i="10" s="1"/>
  <c r="G54" i="10" a="1"/>
  <c r="G54" i="10"/>
  <c r="G55" i="10" a="1"/>
  <c r="G55" i="10" s="1"/>
  <c r="G56" i="10" a="1"/>
  <c r="G56" i="10" s="1"/>
  <c r="G57" i="10" a="1"/>
  <c r="G57" i="10" s="1"/>
  <c r="G58" i="10" a="1"/>
  <c r="G58" i="10" s="1"/>
  <c r="C7" i="8" s="1"/>
  <c r="G29" i="10"/>
  <c r="C15" i="13"/>
  <c r="C14" i="13"/>
  <c r="O10" i="13"/>
  <c r="C4" i="13"/>
  <c r="C5" i="13"/>
  <c r="C6" i="13"/>
  <c r="C7" i="13"/>
  <c r="C8" i="13"/>
  <c r="C9" i="13"/>
  <c r="C10" i="13"/>
  <c r="C3" i="13"/>
  <c r="H10" i="20"/>
  <c r="H32" i="20" s="1"/>
  <c r="D3" i="13"/>
  <c r="C4" i="20" s="1"/>
  <c r="C26" i="20" s="1"/>
  <c r="E3" i="13"/>
  <c r="D4" i="20" s="1"/>
  <c r="D26" i="20" s="1"/>
  <c r="F3" i="13"/>
  <c r="E4" i="20" s="1"/>
  <c r="E26" i="20" s="1"/>
  <c r="G3" i="13"/>
  <c r="F4" i="20" s="1"/>
  <c r="F26" i="20" s="1"/>
  <c r="H3" i="13"/>
  <c r="G4" i="20" s="1"/>
  <c r="G26" i="20" s="1"/>
  <c r="I3" i="13"/>
  <c r="H4" i="20" s="1"/>
  <c r="H26" i="20" s="1"/>
  <c r="J3" i="13"/>
  <c r="K3" i="13"/>
  <c r="L3" i="13"/>
  <c r="M3" i="13"/>
  <c r="N3" i="13"/>
  <c r="D5" i="12"/>
  <c r="E5" i="12"/>
  <c r="F5" i="12"/>
  <c r="G5" i="12"/>
  <c r="C5" i="12"/>
  <c r="D4" i="12"/>
  <c r="D13" i="12" s="1"/>
  <c r="E4" i="12"/>
  <c r="E13" i="12" s="1"/>
  <c r="F4" i="12"/>
  <c r="F13" i="12" s="1"/>
  <c r="G4" i="12"/>
  <c r="G13" i="12" s="1"/>
  <c r="C4" i="12"/>
  <c r="C13" i="12" s="1"/>
  <c r="D3" i="12"/>
  <c r="D12" i="12" s="1"/>
  <c r="E3" i="12"/>
  <c r="E12" i="12" s="1"/>
  <c r="F3" i="12"/>
  <c r="F12" i="12" s="1"/>
  <c r="G3" i="12"/>
  <c r="G12" i="12" s="1"/>
  <c r="C3" i="12"/>
  <c r="C12" i="12" s="1"/>
  <c r="O35" i="16"/>
  <c r="M27" i="16"/>
  <c r="N26" i="16"/>
  <c r="N27" i="16" s="1"/>
  <c r="M26" i="16"/>
  <c r="L26" i="16"/>
  <c r="L27" i="16" s="1"/>
  <c r="K26" i="16"/>
  <c r="K27" i="16" s="1"/>
  <c r="J26" i="16"/>
  <c r="J27" i="16" s="1"/>
  <c r="I26" i="16"/>
  <c r="I27" i="16" s="1"/>
  <c r="H26" i="16"/>
  <c r="H27" i="16" s="1"/>
  <c r="G26" i="16"/>
  <c r="G27" i="16" s="1"/>
  <c r="F26" i="16"/>
  <c r="F27" i="16" s="1"/>
  <c r="E26" i="16"/>
  <c r="E27" i="16" s="1"/>
  <c r="D26" i="16"/>
  <c r="D27" i="16" s="1"/>
  <c r="C26" i="16"/>
  <c r="C27" i="16" s="1"/>
  <c r="D21" i="16"/>
  <c r="D22" i="16" s="1"/>
  <c r="E21" i="16"/>
  <c r="F21" i="16"/>
  <c r="G21" i="16"/>
  <c r="G22" i="16" s="1"/>
  <c r="H21" i="16"/>
  <c r="I21" i="16"/>
  <c r="I22" i="16" s="1"/>
  <c r="J21" i="16"/>
  <c r="J22" i="16" s="1"/>
  <c r="K21" i="16"/>
  <c r="K22" i="16" s="1"/>
  <c r="L21" i="16"/>
  <c r="L22" i="16" s="1"/>
  <c r="M21" i="16"/>
  <c r="M22" i="16" s="1"/>
  <c r="N21" i="16"/>
  <c r="N22" i="16" s="1"/>
  <c r="E22" i="16"/>
  <c r="F22" i="16"/>
  <c r="H22" i="16"/>
  <c r="C21" i="16"/>
  <c r="C22" i="16" s="1"/>
  <c r="E16" i="16"/>
  <c r="E17" i="16" s="1"/>
  <c r="F16" i="16"/>
  <c r="F17" i="16" s="1"/>
  <c r="G16" i="16"/>
  <c r="G17" i="16" s="1"/>
  <c r="H16" i="16"/>
  <c r="H17" i="16" s="1"/>
  <c r="I16" i="16"/>
  <c r="I17" i="16" s="1"/>
  <c r="J16" i="16"/>
  <c r="J17" i="16" s="1"/>
  <c r="K16" i="16"/>
  <c r="K17" i="16" s="1"/>
  <c r="L16" i="16"/>
  <c r="M16" i="16"/>
  <c r="M17" i="16" s="1"/>
  <c r="N16" i="16"/>
  <c r="L17" i="16"/>
  <c r="N17" i="16"/>
  <c r="D11" i="16"/>
  <c r="E11" i="16"/>
  <c r="F11" i="16"/>
  <c r="G11" i="16"/>
  <c r="H11" i="16"/>
  <c r="I11" i="16"/>
  <c r="J11" i="16"/>
  <c r="K11" i="16"/>
  <c r="L11" i="16"/>
  <c r="M11" i="16"/>
  <c r="N11" i="16"/>
  <c r="C11" i="16"/>
  <c r="D10" i="16"/>
  <c r="E10" i="16"/>
  <c r="F10" i="16"/>
  <c r="G10" i="16"/>
  <c r="H10" i="16"/>
  <c r="I10" i="16"/>
  <c r="J10" i="16"/>
  <c r="K10" i="16"/>
  <c r="L10" i="16"/>
  <c r="M10" i="16"/>
  <c r="N10" i="16"/>
  <c r="C10" i="16"/>
  <c r="D5" i="16"/>
  <c r="D6" i="16" s="1"/>
  <c r="E5" i="16"/>
  <c r="E6" i="16" s="1"/>
  <c r="F5" i="16"/>
  <c r="F6" i="16" s="1"/>
  <c r="G5" i="16"/>
  <c r="G6" i="16" s="1"/>
  <c r="H5" i="16"/>
  <c r="H6" i="16" s="1"/>
  <c r="I5" i="16"/>
  <c r="I6" i="16" s="1"/>
  <c r="J5" i="16"/>
  <c r="J6" i="16" s="1"/>
  <c r="K5" i="16"/>
  <c r="K6" i="16" s="1"/>
  <c r="L5" i="16"/>
  <c r="L6" i="16" s="1"/>
  <c r="M5" i="16"/>
  <c r="M6" i="16" s="1"/>
  <c r="N5" i="16"/>
  <c r="N6" i="16" s="1"/>
  <c r="C5" i="16"/>
  <c r="C6" i="16" s="1"/>
  <c r="G32" i="16"/>
  <c r="G35" i="16" s="1"/>
  <c r="H32" i="16"/>
  <c r="H35" i="16" s="1"/>
  <c r="I32" i="16"/>
  <c r="I35" i="16" s="1"/>
  <c r="J32" i="16"/>
  <c r="J35" i="16" s="1"/>
  <c r="K32" i="16"/>
  <c r="K35" i="16" s="1"/>
  <c r="L32" i="16"/>
  <c r="L35" i="16" s="1"/>
  <c r="M32" i="16"/>
  <c r="M35" i="16" s="1"/>
  <c r="N32" i="16"/>
  <c r="N35" i="16" s="1"/>
  <c r="F32" i="16"/>
  <c r="F35" i="16" s="1"/>
  <c r="C11" i="13" l="1"/>
  <c r="C12" i="13" s="1"/>
  <c r="O14" i="13"/>
  <c r="O3" i="13"/>
  <c r="O15" i="13"/>
  <c r="P19" i="3" l="1"/>
  <c r="P8" i="3"/>
  <c r="P9" i="3"/>
  <c r="P10" i="3"/>
  <c r="P11" i="3"/>
  <c r="P12" i="3"/>
  <c r="P7" i="3"/>
  <c r="P3" i="3"/>
  <c r="C17" i="13"/>
  <c r="C19" i="13" s="1"/>
  <c r="G16" i="11"/>
  <c r="G12" i="11"/>
  <c r="G11" i="11"/>
  <c r="E11" i="15"/>
  <c r="F11" i="15" s="1"/>
  <c r="K7" i="15"/>
  <c r="J7" i="15" s="1"/>
  <c r="I7" i="15" s="1"/>
  <c r="H7" i="15" s="1"/>
  <c r="G7" i="15" s="1"/>
  <c r="F7" i="15" s="1"/>
  <c r="E7" i="15" s="1"/>
  <c r="D7" i="15" s="1"/>
  <c r="K5" i="15"/>
  <c r="J5" i="15" s="1"/>
  <c r="I5" i="15" s="1"/>
  <c r="H5" i="15" s="1"/>
  <c r="G5" i="15" s="1"/>
  <c r="F5" i="15" s="1"/>
  <c r="E5" i="15" s="1"/>
  <c r="D5" i="15" s="1"/>
  <c r="K4" i="15"/>
  <c r="J4" i="15" s="1"/>
  <c r="I4" i="15" s="1"/>
  <c r="H4" i="15" s="1"/>
  <c r="G4" i="15" s="1"/>
  <c r="F4" i="15" s="1"/>
  <c r="E4" i="15" s="1"/>
  <c r="D4" i="15" s="1"/>
  <c r="K17" i="9"/>
  <c r="K16" i="9"/>
  <c r="K15" i="9"/>
  <c r="K14" i="9"/>
  <c r="K12" i="9"/>
  <c r="K11" i="9"/>
  <c r="K10" i="9"/>
  <c r="K9" i="9"/>
  <c r="K5" i="9"/>
  <c r="K6" i="9"/>
  <c r="K7" i="9"/>
  <c r="K4" i="9"/>
  <c r="R20" i="17"/>
  <c r="Q20" i="17"/>
  <c r="P20" i="17"/>
  <c r="O20" i="17"/>
  <c r="N20" i="17"/>
  <c r="M20" i="17"/>
  <c r="L20" i="17"/>
  <c r="K20" i="17"/>
  <c r="J20" i="17"/>
  <c r="I20" i="17"/>
  <c r="H20" i="17"/>
  <c r="G20" i="17"/>
  <c r="F20" i="17"/>
  <c r="E20" i="17"/>
  <c r="E29" i="17" s="1"/>
  <c r="E57" i="17" s="1"/>
  <c r="D20" i="17"/>
  <c r="D29" i="17" s="1"/>
  <c r="D57" i="17" s="1"/>
  <c r="C20" i="17"/>
  <c r="C29" i="17" s="1"/>
  <c r="C57" i="17" s="1"/>
  <c r="R18" i="17"/>
  <c r="Q18" i="17"/>
  <c r="P18" i="17"/>
  <c r="O18" i="17"/>
  <c r="N18" i="17"/>
  <c r="M18" i="17"/>
  <c r="L18" i="17"/>
  <c r="K18" i="17"/>
  <c r="J18" i="17"/>
  <c r="I18" i="17"/>
  <c r="H18" i="17"/>
  <c r="G18" i="17"/>
  <c r="F18" i="17"/>
  <c r="E18" i="17"/>
  <c r="E23" i="17" s="1"/>
  <c r="E51" i="17" s="1"/>
  <c r="D18" i="17"/>
  <c r="D22" i="17" s="1"/>
  <c r="D50" i="17" s="1"/>
  <c r="C18" i="17"/>
  <c r="C23" i="17" s="1"/>
  <c r="C51" i="17" s="1"/>
  <c r="E14" i="17"/>
  <c r="D14" i="17"/>
  <c r="C14" i="17"/>
  <c r="F13" i="17"/>
  <c r="F12" i="17"/>
  <c r="G12" i="17" s="1"/>
  <c r="G30" i="17" s="1"/>
  <c r="G58" i="17" s="1"/>
  <c r="F11" i="17"/>
  <c r="G11" i="17" s="1"/>
  <c r="H11" i="17" s="1"/>
  <c r="F10" i="17"/>
  <c r="G10" i="17" s="1"/>
  <c r="H10" i="17" s="1"/>
  <c r="F9" i="17"/>
  <c r="G9" i="17" s="1"/>
  <c r="F8" i="17"/>
  <c r="G8" i="17" s="1"/>
  <c r="H8" i="17" s="1"/>
  <c r="I8" i="17" s="1"/>
  <c r="J8" i="17" s="1"/>
  <c r="F7" i="17"/>
  <c r="F25" i="17" s="1"/>
  <c r="F53" i="17" s="1"/>
  <c r="F6" i="17"/>
  <c r="G6" i="17" s="1"/>
  <c r="F5" i="17"/>
  <c r="G5" i="17" s="1"/>
  <c r="H5" i="17" s="1"/>
  <c r="I5" i="17" s="1"/>
  <c r="J5" i="17" s="1"/>
  <c r="K5" i="17" s="1"/>
  <c r="F4" i="17"/>
  <c r="F22" i="17" s="1"/>
  <c r="F50" i="17" s="1"/>
  <c r="F3" i="17"/>
  <c r="F21" i="17" s="1"/>
  <c r="E9" i="5"/>
  <c r="F9" i="5"/>
  <c r="G9" i="5"/>
  <c r="H9" i="5"/>
  <c r="I9" i="5"/>
  <c r="J9" i="5"/>
  <c r="K9" i="5"/>
  <c r="L9" i="5"/>
  <c r="M9" i="5"/>
  <c r="N9" i="5"/>
  <c r="O9" i="5"/>
  <c r="D9" i="5"/>
  <c r="E5" i="5"/>
  <c r="F5" i="5"/>
  <c r="F12" i="5" s="1"/>
  <c r="E6" i="13" s="1"/>
  <c r="D7" i="20" s="1"/>
  <c r="D29" i="20" s="1"/>
  <c r="G5" i="5"/>
  <c r="G12" i="5" s="1"/>
  <c r="F6" i="13" s="1"/>
  <c r="E7" i="20" s="1"/>
  <c r="E29" i="20" s="1"/>
  <c r="H5" i="5"/>
  <c r="H12" i="5" s="1"/>
  <c r="G6" i="13" s="1"/>
  <c r="F7" i="20" s="1"/>
  <c r="F29" i="20" s="1"/>
  <c r="I5" i="5"/>
  <c r="I12" i="5" s="1"/>
  <c r="H6" i="13" s="1"/>
  <c r="G7" i="20" s="1"/>
  <c r="G29" i="20" s="1"/>
  <c r="J5" i="5"/>
  <c r="J12" i="5" s="1"/>
  <c r="I6" i="13" s="1"/>
  <c r="H7" i="20" s="1"/>
  <c r="H29" i="20" s="1"/>
  <c r="K5" i="5"/>
  <c r="K12" i="5" s="1"/>
  <c r="J6" i="13" s="1"/>
  <c r="L5" i="5"/>
  <c r="L12" i="5" s="1"/>
  <c r="K6" i="13" s="1"/>
  <c r="M5" i="5"/>
  <c r="N5" i="5"/>
  <c r="N12" i="5" s="1"/>
  <c r="M6" i="13" s="1"/>
  <c r="O5" i="5"/>
  <c r="O12" i="5" s="1"/>
  <c r="N6" i="13" s="1"/>
  <c r="D5" i="5"/>
  <c r="D12" i="5" s="1"/>
  <c r="E39" i="9"/>
  <c r="F39" i="9"/>
  <c r="G39" i="9"/>
  <c r="H39" i="9"/>
  <c r="I39" i="9"/>
  <c r="E40" i="9"/>
  <c r="F40" i="9"/>
  <c r="G40" i="9"/>
  <c r="H40" i="9"/>
  <c r="I40" i="9"/>
  <c r="E41" i="9"/>
  <c r="F41" i="9"/>
  <c r="G41" i="9"/>
  <c r="H41" i="9"/>
  <c r="I41" i="9"/>
  <c r="E42" i="9"/>
  <c r="F42" i="9"/>
  <c r="G42" i="9"/>
  <c r="H42" i="9"/>
  <c r="I42" i="9"/>
  <c r="D40" i="9"/>
  <c r="D41" i="9"/>
  <c r="D42" i="9"/>
  <c r="D39" i="9"/>
  <c r="D34" i="9"/>
  <c r="E34" i="9"/>
  <c r="F34" i="9"/>
  <c r="G34" i="9"/>
  <c r="H34" i="9"/>
  <c r="I34" i="9"/>
  <c r="D35" i="9"/>
  <c r="E35" i="9"/>
  <c r="F35" i="9"/>
  <c r="G35" i="9"/>
  <c r="H35" i="9"/>
  <c r="I35" i="9"/>
  <c r="D36" i="9"/>
  <c r="E36" i="9"/>
  <c r="F36" i="9"/>
  <c r="G36" i="9"/>
  <c r="H36" i="9"/>
  <c r="I36" i="9"/>
  <c r="E33" i="9"/>
  <c r="F33" i="9"/>
  <c r="G33" i="9"/>
  <c r="H33" i="9"/>
  <c r="I33" i="9"/>
  <c r="D33" i="9"/>
  <c r="F27" i="9"/>
  <c r="G27" i="9"/>
  <c r="H27" i="9"/>
  <c r="I27" i="9"/>
  <c r="E28" i="9"/>
  <c r="F28" i="9"/>
  <c r="G28" i="9"/>
  <c r="H28" i="9"/>
  <c r="I28" i="9"/>
  <c r="E29" i="9"/>
  <c r="F29" i="9"/>
  <c r="G29" i="9"/>
  <c r="H29" i="9"/>
  <c r="I29" i="9"/>
  <c r="E30" i="9"/>
  <c r="F30" i="9"/>
  <c r="G30" i="9"/>
  <c r="H30" i="9"/>
  <c r="I30" i="9"/>
  <c r="D28" i="9"/>
  <c r="D29" i="9"/>
  <c r="D30" i="9"/>
  <c r="D27" i="9"/>
  <c r="K21" i="9"/>
  <c r="K22" i="9"/>
  <c r="K23" i="9"/>
  <c r="K20" i="9"/>
  <c r="E24" i="9"/>
  <c r="F24" i="9"/>
  <c r="G24" i="9"/>
  <c r="H24" i="9"/>
  <c r="I24" i="9"/>
  <c r="D24" i="9"/>
  <c r="D5" i="10"/>
  <c r="D6" i="10"/>
  <c r="D7" i="10"/>
  <c r="D8" i="10"/>
  <c r="D9" i="10"/>
  <c r="D10" i="10"/>
  <c r="D11" i="10"/>
  <c r="D12" i="10"/>
  <c r="D13" i="10"/>
  <c r="D14" i="10"/>
  <c r="D15" i="10"/>
  <c r="D16" i="10"/>
  <c r="D17" i="10"/>
  <c r="D18" i="10"/>
  <c r="D19" i="10"/>
  <c r="D20" i="10"/>
  <c r="D21" i="10"/>
  <c r="D22" i="10"/>
  <c r="D23" i="10"/>
  <c r="D24" i="10"/>
  <c r="D25" i="10"/>
  <c r="D26" i="10"/>
  <c r="D27" i="10"/>
  <c r="D28" i="10"/>
  <c r="D29" i="10"/>
  <c r="H26" i="10" a="1"/>
  <c r="H26" i="10" s="1"/>
  <c r="H27" i="10" a="1"/>
  <c r="H27" i="10" s="1"/>
  <c r="H28" i="10" a="1"/>
  <c r="H28" i="10" s="1"/>
  <c r="H29" i="10" a="1"/>
  <c r="H29" i="10" s="1"/>
  <c r="H30" i="10" a="1"/>
  <c r="H30" i="10" s="1"/>
  <c r="H31" i="10" a="1"/>
  <c r="H31" i="10" s="1"/>
  <c r="H32" i="10" a="1"/>
  <c r="H32" i="10" s="1"/>
  <c r="H33" i="10" a="1"/>
  <c r="H33" i="10" s="1"/>
  <c r="H34" i="10" a="1"/>
  <c r="H34" i="10" s="1"/>
  <c r="H35" i="10" a="1"/>
  <c r="H35" i="10" s="1"/>
  <c r="H36" i="10" a="1"/>
  <c r="H36" i="10" s="1"/>
  <c r="H37" i="10" a="1"/>
  <c r="H37" i="10" s="1"/>
  <c r="H38" i="10" a="1"/>
  <c r="H38" i="10" s="1"/>
  <c r="H39" i="10" a="1"/>
  <c r="H39" i="10" s="1"/>
  <c r="H40" i="10" a="1"/>
  <c r="H40" i="10" s="1"/>
  <c r="H41" i="10" a="1"/>
  <c r="H41" i="10" s="1"/>
  <c r="H42" i="10" a="1"/>
  <c r="H42" i="10" s="1"/>
  <c r="H43" i="10" a="1"/>
  <c r="H43" i="10" s="1"/>
  <c r="H44" i="10" a="1"/>
  <c r="H44" i="10" s="1"/>
  <c r="H45" i="10" a="1"/>
  <c r="H45" i="10" s="1"/>
  <c r="H46" i="10" a="1"/>
  <c r="H46" i="10" s="1"/>
  <c r="H47" i="10" a="1"/>
  <c r="H47" i="10" s="1"/>
  <c r="H48" i="10" a="1"/>
  <c r="H48" i="10" s="1"/>
  <c r="H49" i="10" a="1"/>
  <c r="H49" i="10" s="1"/>
  <c r="H50" i="10" a="1"/>
  <c r="H50" i="10" s="1"/>
  <c r="H51" i="10" a="1"/>
  <c r="H51" i="10" s="1"/>
  <c r="H52" i="10" a="1"/>
  <c r="H52" i="10" s="1"/>
  <c r="H53" i="10" a="1"/>
  <c r="H53" i="10" s="1"/>
  <c r="H54" i="10" a="1"/>
  <c r="H54" i="10" s="1"/>
  <c r="H55" i="10" a="1"/>
  <c r="H55" i="10" s="1"/>
  <c r="H56" i="10" a="1"/>
  <c r="H56" i="10" s="1"/>
  <c r="H57" i="10" a="1"/>
  <c r="H57" i="10" s="1"/>
  <c r="H58" i="10" a="1"/>
  <c r="H58" i="10" s="1"/>
  <c r="H25" i="10" a="1"/>
  <c r="H25" i="10" s="1"/>
  <c r="H24" i="10"/>
  <c r="F31" i="10" a="1"/>
  <c r="F31" i="10" s="1"/>
  <c r="F32" i="10" a="1"/>
  <c r="F32" i="10" s="1"/>
  <c r="F34" i="10" a="1"/>
  <c r="F34" i="10" s="1"/>
  <c r="F35" i="10" a="1"/>
  <c r="F35" i="10" s="1"/>
  <c r="F36" i="10" a="1"/>
  <c r="F36" i="10" s="1"/>
  <c r="F37" i="10" a="1"/>
  <c r="F37" i="10" s="1"/>
  <c r="F38" i="10" a="1"/>
  <c r="F38" i="10" s="1"/>
  <c r="F39" i="10" a="1"/>
  <c r="F39" i="10" s="1"/>
  <c r="F40" i="10" a="1"/>
  <c r="F40" i="10" s="1"/>
  <c r="F41" i="10" a="1"/>
  <c r="F41" i="10" s="1"/>
  <c r="F42" i="10" a="1"/>
  <c r="F42" i="10" s="1"/>
  <c r="F43" i="10" a="1"/>
  <c r="F43" i="10" s="1"/>
  <c r="F44" i="10" a="1"/>
  <c r="F44" i="10" s="1"/>
  <c r="F45" i="10" a="1"/>
  <c r="F45" i="10" s="1"/>
  <c r="F46" i="10" a="1"/>
  <c r="F46" i="10" s="1"/>
  <c r="F47" i="10" a="1"/>
  <c r="F47" i="10" s="1"/>
  <c r="F48" i="10" a="1"/>
  <c r="F48" i="10" s="1"/>
  <c r="F49" i="10" a="1"/>
  <c r="F49" i="10" s="1"/>
  <c r="F50" i="10" a="1"/>
  <c r="F50" i="10" s="1"/>
  <c r="F51" i="10" a="1"/>
  <c r="F51" i="10" s="1"/>
  <c r="F52" i="10" a="1"/>
  <c r="F52" i="10" s="1"/>
  <c r="F53" i="10" a="1"/>
  <c r="F53" i="10" s="1"/>
  <c r="F54" i="10" a="1"/>
  <c r="F54" i="10" s="1"/>
  <c r="F55" i="10" a="1"/>
  <c r="F55" i="10" s="1"/>
  <c r="F56" i="10" a="1"/>
  <c r="F56" i="10" s="1"/>
  <c r="F57" i="10" a="1"/>
  <c r="F57" i="10" s="1"/>
  <c r="F58" i="10" a="1"/>
  <c r="F58" i="10" s="1"/>
  <c r="D7" i="8" s="1"/>
  <c r="F30" i="10" a="1"/>
  <c r="F30" i="10" s="1"/>
  <c r="E31" i="10" a="1"/>
  <c r="E31" i="10" s="1"/>
  <c r="E33" i="10" a="1"/>
  <c r="E33" i="10" s="1"/>
  <c r="E34" i="10" a="1"/>
  <c r="E34" i="10" s="1"/>
  <c r="E35" i="10" a="1"/>
  <c r="E35" i="10" s="1"/>
  <c r="E36" i="10" a="1"/>
  <c r="E36" i="10" s="1"/>
  <c r="E37" i="10" a="1"/>
  <c r="E37" i="10" s="1"/>
  <c r="E38" i="10" a="1"/>
  <c r="E38" i="10" s="1"/>
  <c r="E39" i="10" a="1"/>
  <c r="E39" i="10" s="1"/>
  <c r="E40" i="10" a="1"/>
  <c r="E40" i="10" s="1"/>
  <c r="E41" i="10" a="1"/>
  <c r="E41" i="10" s="1"/>
  <c r="E42" i="10" a="1"/>
  <c r="E42" i="10" s="1"/>
  <c r="E43" i="10" a="1"/>
  <c r="E43" i="10" s="1"/>
  <c r="E44" i="10" a="1"/>
  <c r="E44" i="10" s="1"/>
  <c r="E45" i="10" a="1"/>
  <c r="E45" i="10" s="1"/>
  <c r="E46" i="10" a="1"/>
  <c r="E46" i="10" s="1"/>
  <c r="E47" i="10" a="1"/>
  <c r="E47" i="10" s="1"/>
  <c r="E48" i="10" a="1"/>
  <c r="E48" i="10" s="1"/>
  <c r="E49" i="10" a="1"/>
  <c r="E49" i="10" s="1"/>
  <c r="E50" i="10" a="1"/>
  <c r="E50" i="10" s="1"/>
  <c r="E51" i="10" a="1"/>
  <c r="E51" i="10" s="1"/>
  <c r="E52" i="10" a="1"/>
  <c r="E52" i="10" s="1"/>
  <c r="E53" i="10" a="1"/>
  <c r="E53" i="10" s="1"/>
  <c r="E54" i="10" a="1"/>
  <c r="E54" i="10" s="1"/>
  <c r="E55" i="10" a="1"/>
  <c r="E55" i="10" s="1"/>
  <c r="E56" i="10" a="1"/>
  <c r="E56" i="10" s="1"/>
  <c r="E57" i="10" a="1"/>
  <c r="E57" i="10" s="1"/>
  <c r="E58" i="10" a="1"/>
  <c r="E58" i="10" s="1"/>
  <c r="E7" i="8" s="1"/>
  <c r="F29" i="10"/>
  <c r="E29" i="10"/>
  <c r="D14" i="3"/>
  <c r="D4" i="13" s="1"/>
  <c r="E14" i="3"/>
  <c r="E4" i="13" s="1"/>
  <c r="D5" i="20" s="1"/>
  <c r="D27" i="20" s="1"/>
  <c r="F14" i="3"/>
  <c r="F4" i="13" s="1"/>
  <c r="E5" i="20" s="1"/>
  <c r="E27" i="20" s="1"/>
  <c r="G14" i="3"/>
  <c r="G4" i="13" s="1"/>
  <c r="F5" i="20" s="1"/>
  <c r="F27" i="20" s="1"/>
  <c r="H14" i="3"/>
  <c r="H4" i="13" s="1"/>
  <c r="G5" i="20" s="1"/>
  <c r="G27" i="20" s="1"/>
  <c r="I14" i="3"/>
  <c r="I4" i="13" s="1"/>
  <c r="H5" i="20" s="1"/>
  <c r="H27" i="20" s="1"/>
  <c r="J14" i="3"/>
  <c r="J4" i="13" s="1"/>
  <c r="K14" i="3"/>
  <c r="K4" i="13" s="1"/>
  <c r="L4" i="13"/>
  <c r="M14" i="3"/>
  <c r="M4" i="13" s="1"/>
  <c r="N14" i="3"/>
  <c r="N4" i="13" s="1"/>
  <c r="C14" i="3"/>
  <c r="D13" i="3"/>
  <c r="D18" i="3" s="1"/>
  <c r="D20" i="3" s="1"/>
  <c r="E13" i="3"/>
  <c r="E18" i="3" s="1"/>
  <c r="E20" i="3" s="1"/>
  <c r="F13" i="3"/>
  <c r="F18" i="3" s="1"/>
  <c r="F20" i="3" s="1"/>
  <c r="G13" i="3"/>
  <c r="G18" i="3" s="1"/>
  <c r="G20" i="3" s="1"/>
  <c r="H13" i="3"/>
  <c r="H18" i="3" s="1"/>
  <c r="H20" i="3" s="1"/>
  <c r="I13" i="3"/>
  <c r="I18" i="3" s="1"/>
  <c r="I20" i="3" s="1"/>
  <c r="I5" i="13" s="1"/>
  <c r="H6" i="20" s="1"/>
  <c r="H28" i="20" s="1"/>
  <c r="J13" i="3"/>
  <c r="J18" i="3" s="1"/>
  <c r="J20" i="3" s="1"/>
  <c r="J5" i="13" s="1"/>
  <c r="K13" i="3"/>
  <c r="K18" i="3" s="1"/>
  <c r="K20" i="3" s="1"/>
  <c r="K5" i="13" s="1"/>
  <c r="L13" i="3"/>
  <c r="L18" i="3" s="1"/>
  <c r="L20" i="3" s="1"/>
  <c r="L5" i="13" s="1"/>
  <c r="M13" i="3"/>
  <c r="M18" i="3" s="1"/>
  <c r="M20" i="3" s="1"/>
  <c r="M5" i="13" s="1"/>
  <c r="N13" i="3"/>
  <c r="N18" i="3" s="1"/>
  <c r="N20" i="3" s="1"/>
  <c r="N5" i="13" s="1"/>
  <c r="C18" i="3"/>
  <c r="C20" i="3" s="1"/>
  <c r="K35" i="9" l="1"/>
  <c r="D31" i="9"/>
  <c r="I37" i="9"/>
  <c r="I31" i="9"/>
  <c r="K30" i="9"/>
  <c r="K36" i="9"/>
  <c r="K34" i="9"/>
  <c r="D37" i="9"/>
  <c r="F43" i="9"/>
  <c r="K29" i="9"/>
  <c r="H37" i="9"/>
  <c r="K33" i="9"/>
  <c r="K24" i="9"/>
  <c r="G37" i="9"/>
  <c r="K28" i="9"/>
  <c r="H31" i="9"/>
  <c r="F37" i="9"/>
  <c r="F31" i="9"/>
  <c r="K27" i="9"/>
  <c r="G31" i="9"/>
  <c r="E37" i="9"/>
  <c r="H43" i="9"/>
  <c r="I43" i="9"/>
  <c r="G43" i="9"/>
  <c r="E31" i="9"/>
  <c r="K42" i="9"/>
  <c r="E43" i="9"/>
  <c r="E12" i="5"/>
  <c r="Q5" i="5"/>
  <c r="P20" i="3"/>
  <c r="H17" i="12"/>
  <c r="H5" i="13"/>
  <c r="G6" i="20" s="1"/>
  <c r="G28" i="20" s="1"/>
  <c r="G5" i="13"/>
  <c r="F6" i="20" s="1"/>
  <c r="F28" i="20" s="1"/>
  <c r="G17" i="12"/>
  <c r="E5" i="13"/>
  <c r="D6" i="20" s="1"/>
  <c r="D28" i="20" s="1"/>
  <c r="E17" i="12"/>
  <c r="D5" i="13"/>
  <c r="D17" i="12"/>
  <c r="C5" i="20"/>
  <c r="C27" i="20" s="1"/>
  <c r="O4" i="13"/>
  <c r="F5" i="13"/>
  <c r="E6" i="20" s="1"/>
  <c r="E28" i="20" s="1"/>
  <c r="F17" i="12"/>
  <c r="G11" i="15"/>
  <c r="H11" i="15" s="1"/>
  <c r="I11" i="15" s="1"/>
  <c r="J11" i="15" s="1"/>
  <c r="F15" i="15"/>
  <c r="F17" i="15"/>
  <c r="J14" i="15"/>
  <c r="G17" i="15"/>
  <c r="H17" i="15"/>
  <c r="H14" i="15"/>
  <c r="I17" i="15"/>
  <c r="G14" i="15"/>
  <c r="J17" i="15"/>
  <c r="I15" i="15"/>
  <c r="H15" i="15"/>
  <c r="F14" i="15"/>
  <c r="G15" i="15"/>
  <c r="M12" i="5"/>
  <c r="L6" i="13" s="1"/>
  <c r="P14" i="3"/>
  <c r="P13" i="3"/>
  <c r="P18" i="3"/>
  <c r="G17" i="11"/>
  <c r="G22" i="11"/>
  <c r="G23" i="11"/>
  <c r="G21" i="11"/>
  <c r="G18" i="11"/>
  <c r="G13" i="11"/>
  <c r="F26" i="17"/>
  <c r="F54" i="17" s="1"/>
  <c r="F24" i="17"/>
  <c r="F52" i="17" s="1"/>
  <c r="D21" i="17"/>
  <c r="D49" i="17" s="1"/>
  <c r="C25" i="17"/>
  <c r="C53" i="17" s="1"/>
  <c r="D27" i="17"/>
  <c r="D55" i="17" s="1"/>
  <c r="D31" i="17"/>
  <c r="D59" i="17" s="1"/>
  <c r="C21" i="17"/>
  <c r="C49" i="17" s="1"/>
  <c r="H28" i="17"/>
  <c r="H56" i="17" s="1"/>
  <c r="F31" i="17"/>
  <c r="F59" i="17" s="1"/>
  <c r="G4" i="17"/>
  <c r="G22" i="17" s="1"/>
  <c r="G50" i="17" s="1"/>
  <c r="F30" i="17"/>
  <c r="F58" i="17" s="1"/>
  <c r="J26" i="17"/>
  <c r="J54" i="17" s="1"/>
  <c r="K8" i="17"/>
  <c r="K26" i="17" s="1"/>
  <c r="K54" i="17" s="1"/>
  <c r="E21" i="17"/>
  <c r="E49" i="17" s="1"/>
  <c r="F14" i="17"/>
  <c r="C24" i="17"/>
  <c r="C52" i="17" s="1"/>
  <c r="G29" i="17"/>
  <c r="G57" i="17" s="1"/>
  <c r="E27" i="17"/>
  <c r="E55" i="17" s="1"/>
  <c r="G26" i="17"/>
  <c r="G54" i="17" s="1"/>
  <c r="F27" i="17"/>
  <c r="F55" i="17" s="1"/>
  <c r="C28" i="17"/>
  <c r="C56" i="17" s="1"/>
  <c r="D28" i="17"/>
  <c r="D56" i="17" s="1"/>
  <c r="J23" i="17"/>
  <c r="J51" i="17" s="1"/>
  <c r="F29" i="17"/>
  <c r="F57" i="17" s="1"/>
  <c r="D24" i="17"/>
  <c r="D52" i="17" s="1"/>
  <c r="C30" i="17"/>
  <c r="C58" i="17" s="1"/>
  <c r="F28" i="17"/>
  <c r="F56" i="17" s="1"/>
  <c r="E24" i="17"/>
  <c r="E52" i="17" s="1"/>
  <c r="D30" i="17"/>
  <c r="D58" i="17" s="1"/>
  <c r="E30" i="17"/>
  <c r="E58" i="17" s="1"/>
  <c r="G3" i="17"/>
  <c r="H3" i="17" s="1"/>
  <c r="I3" i="17" s="1"/>
  <c r="C27" i="17"/>
  <c r="C55" i="17" s="1"/>
  <c r="C31" i="17"/>
  <c r="C59" i="17" s="1"/>
  <c r="F49" i="17"/>
  <c r="I11" i="17"/>
  <c r="H29" i="17"/>
  <c r="H57" i="17" s="1"/>
  <c r="L5" i="17"/>
  <c r="K23" i="17"/>
  <c r="K51" i="17" s="1"/>
  <c r="H9" i="17"/>
  <c r="G27" i="17"/>
  <c r="G55" i="17" s="1"/>
  <c r="H26" i="17"/>
  <c r="H54" i="17" s="1"/>
  <c r="G13" i="17"/>
  <c r="F23" i="17"/>
  <c r="F51" i="17" s="1"/>
  <c r="I26" i="17"/>
  <c r="I54" i="17" s="1"/>
  <c r="G23" i="17"/>
  <c r="G51" i="17" s="1"/>
  <c r="H23" i="17"/>
  <c r="H51" i="17" s="1"/>
  <c r="I10" i="17"/>
  <c r="H12" i="17"/>
  <c r="G24" i="17"/>
  <c r="G52" i="17" s="1"/>
  <c r="H6" i="17"/>
  <c r="I23" i="17"/>
  <c r="I51" i="17" s="1"/>
  <c r="C22" i="17"/>
  <c r="C50" i="17" s="1"/>
  <c r="G7" i="17"/>
  <c r="E22" i="17"/>
  <c r="E50" i="17" s="1"/>
  <c r="E25" i="17"/>
  <c r="E53" i="17" s="1"/>
  <c r="E28" i="17"/>
  <c r="E56" i="17" s="1"/>
  <c r="E31" i="17"/>
  <c r="E59" i="17" s="1"/>
  <c r="D25" i="17"/>
  <c r="D53" i="17" s="1"/>
  <c r="C26" i="17"/>
  <c r="C54" i="17" s="1"/>
  <c r="G28" i="17"/>
  <c r="G56" i="17" s="1"/>
  <c r="D23" i="17"/>
  <c r="D51" i="17" s="1"/>
  <c r="D26" i="17"/>
  <c r="D54" i="17" s="1"/>
  <c r="E26" i="17"/>
  <c r="E54" i="17" s="1"/>
  <c r="E13" i="8"/>
  <c r="G13" i="8"/>
  <c r="C13" i="8"/>
  <c r="D13" i="8"/>
  <c r="F13" i="8"/>
  <c r="H13" i="8"/>
  <c r="K39" i="9"/>
  <c r="K41" i="9"/>
  <c r="K40" i="9"/>
  <c r="D43" i="9"/>
  <c r="K37" i="9" l="1"/>
  <c r="D8" i="8" s="1"/>
  <c r="K43" i="9"/>
  <c r="E8" i="8" s="1"/>
  <c r="K31" i="9"/>
  <c r="C8" i="8" s="1"/>
  <c r="D6" i="13"/>
  <c r="Q12" i="5"/>
  <c r="C6" i="20"/>
  <c r="C28" i="20" s="1"/>
  <c r="O5" i="13"/>
  <c r="K11" i="15"/>
  <c r="J15" i="15"/>
  <c r="C4" i="11"/>
  <c r="C6" i="8" s="1"/>
  <c r="E4" i="11"/>
  <c r="E6" i="8" s="1"/>
  <c r="D6" i="8"/>
  <c r="G21" i="17"/>
  <c r="G49" i="17" s="1"/>
  <c r="H21" i="17"/>
  <c r="H49" i="17" s="1"/>
  <c r="G14" i="17"/>
  <c r="H4" i="17"/>
  <c r="H22" i="17" s="1"/>
  <c r="H50" i="17" s="1"/>
  <c r="L8" i="17"/>
  <c r="M8" i="17" s="1"/>
  <c r="I9" i="17"/>
  <c r="H27" i="17"/>
  <c r="H55" i="17" s="1"/>
  <c r="E61" i="17"/>
  <c r="H24" i="17"/>
  <c r="H52" i="17" s="1"/>
  <c r="I6" i="17"/>
  <c r="H30" i="17"/>
  <c r="H58" i="17" s="1"/>
  <c r="I12" i="17"/>
  <c r="D61" i="17"/>
  <c r="E32" i="17"/>
  <c r="J11" i="17"/>
  <c r="I29" i="17"/>
  <c r="I57" i="17" s="1"/>
  <c r="J3" i="17"/>
  <c r="I21" i="17"/>
  <c r="G31" i="17"/>
  <c r="G59" i="17" s="1"/>
  <c r="H13" i="17"/>
  <c r="I28" i="17"/>
  <c r="I56" i="17" s="1"/>
  <c r="J10" i="17"/>
  <c r="D32" i="17"/>
  <c r="C61" i="17"/>
  <c r="F32" i="17"/>
  <c r="M5" i="17"/>
  <c r="L23" i="17"/>
  <c r="L51" i="17" s="1"/>
  <c r="T51" i="17" s="1"/>
  <c r="G25" i="17"/>
  <c r="G53" i="17" s="1"/>
  <c r="H7" i="17"/>
  <c r="C32" i="17"/>
  <c r="F61" i="17"/>
  <c r="G20" i="14"/>
  <c r="G21" i="14" s="1"/>
  <c r="F20" i="14"/>
  <c r="F21" i="14" s="1"/>
  <c r="E20" i="14"/>
  <c r="E21" i="14" s="1"/>
  <c r="D20" i="14"/>
  <c r="D21" i="14" s="1"/>
  <c r="C20" i="14"/>
  <c r="C21" i="14" s="1"/>
  <c r="B20" i="14"/>
  <c r="B21" i="14" s="1"/>
  <c r="D9" i="8" l="1"/>
  <c r="C25" i="27" s="1"/>
  <c r="C9" i="8"/>
  <c r="P7" i="8" s="1"/>
  <c r="E9" i="8"/>
  <c r="F14" i="8"/>
  <c r="G8" i="13" s="1"/>
  <c r="R7" i="8"/>
  <c r="O6" i="13"/>
  <c r="C7" i="20"/>
  <c r="C29" i="20" s="1"/>
  <c r="L11" i="15"/>
  <c r="K14" i="15"/>
  <c r="K15" i="15"/>
  <c r="K17" i="15"/>
  <c r="D14" i="8"/>
  <c r="I14" i="8"/>
  <c r="J14" i="8"/>
  <c r="L14" i="8"/>
  <c r="M14" i="8"/>
  <c r="K14" i="8"/>
  <c r="H14" i="8"/>
  <c r="E14" i="8"/>
  <c r="C14" i="8"/>
  <c r="G14" i="8"/>
  <c r="L26" i="17"/>
  <c r="L54" i="17" s="1"/>
  <c r="T54" i="17" s="1"/>
  <c r="I4" i="17"/>
  <c r="I22" i="17" s="1"/>
  <c r="I50" i="17" s="1"/>
  <c r="G61" i="17"/>
  <c r="C9" i="12" s="1"/>
  <c r="C14" i="12" s="1"/>
  <c r="C15" i="12" s="1"/>
  <c r="H14" i="17"/>
  <c r="I49" i="17"/>
  <c r="I30" i="17"/>
  <c r="I58" i="17" s="1"/>
  <c r="J12" i="17"/>
  <c r="M23" i="17"/>
  <c r="M51" i="17" s="1"/>
  <c r="N5" i="17"/>
  <c r="J21" i="17"/>
  <c r="K3" i="17"/>
  <c r="M26" i="17"/>
  <c r="M54" i="17" s="1"/>
  <c r="N8" i="17"/>
  <c r="K11" i="17"/>
  <c r="J29" i="17"/>
  <c r="J57" i="17" s="1"/>
  <c r="G32" i="17"/>
  <c r="K10" i="17"/>
  <c r="J28" i="17"/>
  <c r="J56" i="17" s="1"/>
  <c r="H25" i="17"/>
  <c r="H53" i="17" s="1"/>
  <c r="I7" i="17"/>
  <c r="J6" i="17"/>
  <c r="I24" i="17"/>
  <c r="I52" i="17" s="1"/>
  <c r="H31" i="17"/>
  <c r="H59" i="17" s="1"/>
  <c r="I13" i="17"/>
  <c r="I27" i="17"/>
  <c r="I55" i="17" s="1"/>
  <c r="J9" i="17"/>
  <c r="E18" i="12" l="1"/>
  <c r="E9" i="13" s="1"/>
  <c r="D10" i="20" s="1"/>
  <c r="D32" i="20" s="1"/>
  <c r="D18" i="12"/>
  <c r="H18" i="12"/>
  <c r="H9" i="13" s="1"/>
  <c r="G10" i="20" s="1"/>
  <c r="G32" i="20" s="1"/>
  <c r="G18" i="12"/>
  <c r="G9" i="13" s="1"/>
  <c r="F10" i="20" s="1"/>
  <c r="F32" i="20" s="1"/>
  <c r="F18" i="12"/>
  <c r="F9" i="13" s="1"/>
  <c r="E10" i="20" s="1"/>
  <c r="E32" i="20" s="1"/>
  <c r="Q7" i="8"/>
  <c r="F9" i="20"/>
  <c r="F31" i="20" s="1"/>
  <c r="L17" i="15"/>
  <c r="L15" i="15"/>
  <c r="L14" i="15"/>
  <c r="H8" i="13"/>
  <c r="N8" i="13"/>
  <c r="I8" i="13"/>
  <c r="M8" i="13"/>
  <c r="J8" i="13"/>
  <c r="F8" i="13"/>
  <c r="E8" i="13"/>
  <c r="D8" i="13"/>
  <c r="K8" i="13"/>
  <c r="L8" i="13"/>
  <c r="J4" i="17"/>
  <c r="K4" i="17" s="1"/>
  <c r="H61" i="17"/>
  <c r="I25" i="17"/>
  <c r="I53" i="17" s="1"/>
  <c r="J7" i="17"/>
  <c r="K6" i="17"/>
  <c r="J24" i="17"/>
  <c r="J52" i="17" s="1"/>
  <c r="N23" i="17"/>
  <c r="N51" i="17" s="1"/>
  <c r="O5" i="17"/>
  <c r="J30" i="17"/>
  <c r="J58" i="17" s="1"/>
  <c r="K12" i="17"/>
  <c r="K21" i="17"/>
  <c r="L3" i="17"/>
  <c r="H32" i="17"/>
  <c r="N26" i="17"/>
  <c r="N54" i="17" s="1"/>
  <c r="O8" i="17"/>
  <c r="J49" i="17"/>
  <c r="T49" i="17" s="1"/>
  <c r="K28" i="17"/>
  <c r="K56" i="17" s="1"/>
  <c r="L10" i="17"/>
  <c r="J27" i="17"/>
  <c r="J55" i="17" s="1"/>
  <c r="K9" i="17"/>
  <c r="I31" i="17"/>
  <c r="I59" i="17" s="1"/>
  <c r="J13" i="17"/>
  <c r="K29" i="17"/>
  <c r="K57" i="17" s="1"/>
  <c r="L11" i="17"/>
  <c r="I14" i="17"/>
  <c r="D7" i="13" l="1"/>
  <c r="C8" i="20" s="1"/>
  <c r="C30" i="20" s="1"/>
  <c r="D9" i="12"/>
  <c r="D14" i="12" s="1"/>
  <c r="D15" i="12" s="1"/>
  <c r="I18" i="12"/>
  <c r="D9" i="13"/>
  <c r="E9" i="20"/>
  <c r="E31" i="20" s="1"/>
  <c r="H9" i="20"/>
  <c r="H31" i="20" s="1"/>
  <c r="D9" i="20"/>
  <c r="D31" i="20" s="1"/>
  <c r="G9" i="20"/>
  <c r="G31" i="20" s="1"/>
  <c r="C9" i="20"/>
  <c r="C31" i="20" s="1"/>
  <c r="O8" i="13"/>
  <c r="J22" i="17"/>
  <c r="J50" i="17" s="1"/>
  <c r="J14" i="17"/>
  <c r="I61" i="17"/>
  <c r="E9" i="12" s="1"/>
  <c r="E14" i="12" s="1"/>
  <c r="E15" i="12" s="1"/>
  <c r="K30" i="17"/>
  <c r="K58" i="17" s="1"/>
  <c r="L12" i="17"/>
  <c r="L4" i="17"/>
  <c r="K22" i="17"/>
  <c r="K50" i="17" s="1"/>
  <c r="I32" i="17"/>
  <c r="O23" i="17"/>
  <c r="O51" i="17" s="1"/>
  <c r="P5" i="17"/>
  <c r="K27" i="17"/>
  <c r="K55" i="17" s="1"/>
  <c r="L9" i="17"/>
  <c r="L28" i="17"/>
  <c r="L56" i="17" s="1"/>
  <c r="T56" i="17" s="1"/>
  <c r="M10" i="17"/>
  <c r="L29" i="17"/>
  <c r="L57" i="17" s="1"/>
  <c r="T57" i="17" s="1"/>
  <c r="M11" i="17"/>
  <c r="L6" i="17"/>
  <c r="K24" i="17"/>
  <c r="K52" i="17" s="1"/>
  <c r="O26" i="17"/>
  <c r="O54" i="17" s="1"/>
  <c r="P8" i="17"/>
  <c r="K13" i="17"/>
  <c r="J31" i="17"/>
  <c r="J59" i="17" s="1"/>
  <c r="K7" i="17"/>
  <c r="J25" i="17"/>
  <c r="L21" i="17"/>
  <c r="M3" i="17"/>
  <c r="D11" i="13" l="1"/>
  <c r="D12" i="13" s="1"/>
  <c r="C10" i="20"/>
  <c r="C32" i="20" s="1"/>
  <c r="O9" i="13"/>
  <c r="E7" i="13"/>
  <c r="E11" i="13" s="1"/>
  <c r="E12" i="13" s="1"/>
  <c r="K14" i="17"/>
  <c r="M4" i="17"/>
  <c r="L22" i="17"/>
  <c r="L50" i="17" s="1"/>
  <c r="T50" i="17" s="1"/>
  <c r="L13" i="17"/>
  <c r="K31" i="17"/>
  <c r="K59" i="17" s="1"/>
  <c r="P23" i="17"/>
  <c r="P51" i="17" s="1"/>
  <c r="Q5" i="17"/>
  <c r="M21" i="17"/>
  <c r="N3" i="17"/>
  <c r="L27" i="17"/>
  <c r="L55" i="17" s="1"/>
  <c r="T55" i="17" s="1"/>
  <c r="M9" i="17"/>
  <c r="P26" i="17"/>
  <c r="P54" i="17" s="1"/>
  <c r="Q8" i="17"/>
  <c r="L24" i="17"/>
  <c r="L52" i="17" s="1"/>
  <c r="T52" i="17" s="1"/>
  <c r="M6" i="17"/>
  <c r="M12" i="17"/>
  <c r="L30" i="17"/>
  <c r="L58" i="17" s="1"/>
  <c r="T58" i="17" s="1"/>
  <c r="N11" i="17"/>
  <c r="M29" i="17"/>
  <c r="M57" i="17" s="1"/>
  <c r="K25" i="17"/>
  <c r="K53" i="17" s="1"/>
  <c r="L7" i="17"/>
  <c r="J53" i="17"/>
  <c r="J32" i="17"/>
  <c r="N10" i="17"/>
  <c r="M28" i="17"/>
  <c r="M56" i="17" s="1"/>
  <c r="J61" i="17" l="1"/>
  <c r="F9" i="12" s="1"/>
  <c r="F14" i="12" s="1"/>
  <c r="F15" i="12" s="1"/>
  <c r="D8" i="20"/>
  <c r="D30" i="20" s="1"/>
  <c r="C12" i="20"/>
  <c r="C34" i="20" s="1"/>
  <c r="D17" i="13"/>
  <c r="D19" i="13" s="1"/>
  <c r="E17" i="13"/>
  <c r="E19" i="13" s="1"/>
  <c r="D12" i="20"/>
  <c r="D34" i="20" s="1"/>
  <c r="F7" i="13"/>
  <c r="L14" i="17"/>
  <c r="K61" i="17"/>
  <c r="G9" i="12" s="1"/>
  <c r="G14" i="12" s="1"/>
  <c r="G15" i="12" s="1"/>
  <c r="Q23" i="17"/>
  <c r="Q51" i="17" s="1"/>
  <c r="R5" i="17"/>
  <c r="R23" i="17" s="1"/>
  <c r="R51" i="17" s="1"/>
  <c r="O3" i="17"/>
  <c r="N21" i="17"/>
  <c r="K32" i="17"/>
  <c r="N29" i="17"/>
  <c r="N57" i="17" s="1"/>
  <c r="O11" i="17"/>
  <c r="M30" i="17"/>
  <c r="M58" i="17" s="1"/>
  <c r="N12" i="17"/>
  <c r="M13" i="17"/>
  <c r="L31" i="17"/>
  <c r="L59" i="17" s="1"/>
  <c r="T59" i="17" s="1"/>
  <c r="M27" i="17"/>
  <c r="M55" i="17" s="1"/>
  <c r="N9" i="17"/>
  <c r="O10" i="17"/>
  <c r="N28" i="17"/>
  <c r="N56" i="17" s="1"/>
  <c r="M24" i="17"/>
  <c r="M52" i="17" s="1"/>
  <c r="N6" i="17"/>
  <c r="M7" i="17"/>
  <c r="L25" i="17"/>
  <c r="Q26" i="17"/>
  <c r="Q54" i="17" s="1"/>
  <c r="R8" i="17"/>
  <c r="R26" i="17" s="1"/>
  <c r="R54" i="17" s="1"/>
  <c r="N4" i="17"/>
  <c r="M22" i="17"/>
  <c r="M50" i="17" s="1"/>
  <c r="E8" i="20" l="1"/>
  <c r="E30" i="20" s="1"/>
  <c r="F11" i="13"/>
  <c r="G7" i="13"/>
  <c r="G11" i="13" s="1"/>
  <c r="G12" i="13" s="1"/>
  <c r="N13" i="17"/>
  <c r="M31" i="17"/>
  <c r="M59" i="17" s="1"/>
  <c r="L53" i="17"/>
  <c r="L32" i="17"/>
  <c r="O6" i="17"/>
  <c r="N24" i="17"/>
  <c r="N52" i="17" s="1"/>
  <c r="O29" i="17"/>
  <c r="O57" i="17" s="1"/>
  <c r="P11" i="17"/>
  <c r="O12" i="17"/>
  <c r="N30" i="17"/>
  <c r="N58" i="17" s="1"/>
  <c r="P10" i="17"/>
  <c r="O28" i="17"/>
  <c r="O56" i="17" s="1"/>
  <c r="O9" i="17"/>
  <c r="N27" i="17"/>
  <c r="N55" i="17" s="1"/>
  <c r="O21" i="17"/>
  <c r="P3" i="17"/>
  <c r="N7" i="17"/>
  <c r="M25" i="17"/>
  <c r="M53" i="17" s="1"/>
  <c r="M14" i="17"/>
  <c r="O4" i="17"/>
  <c r="N22" i="17"/>
  <c r="N50" i="17" s="1"/>
  <c r="L61" i="17" l="1"/>
  <c r="T61" i="17" s="1"/>
  <c r="T53" i="17"/>
  <c r="F12" i="13"/>
  <c r="F17" i="13" s="1"/>
  <c r="F19" i="13" s="1"/>
  <c r="F8" i="20"/>
  <c r="F30" i="20" s="1"/>
  <c r="H7" i="13"/>
  <c r="H11" i="13" s="1"/>
  <c r="H12" i="13" s="1"/>
  <c r="M61" i="17"/>
  <c r="C26" i="27" s="1"/>
  <c r="P6" i="17"/>
  <c r="O24" i="17"/>
  <c r="O52" i="17" s="1"/>
  <c r="O7" i="17"/>
  <c r="N25" i="17"/>
  <c r="N53" i="17" s="1"/>
  <c r="P21" i="17"/>
  <c r="Q3" i="17"/>
  <c r="P9" i="17"/>
  <c r="O27" i="17"/>
  <c r="O55" i="17" s="1"/>
  <c r="P12" i="17"/>
  <c r="O30" i="17"/>
  <c r="O58" i="17" s="1"/>
  <c r="P29" i="17"/>
  <c r="P57" i="17" s="1"/>
  <c r="Q11" i="17"/>
  <c r="Q10" i="17"/>
  <c r="P28" i="17"/>
  <c r="P56" i="17" s="1"/>
  <c r="O22" i="17"/>
  <c r="O50" i="17" s="1"/>
  <c r="P4" i="17"/>
  <c r="O13" i="17"/>
  <c r="N31" i="17"/>
  <c r="N59" i="17" s="1"/>
  <c r="M32" i="17"/>
  <c r="N14" i="17"/>
  <c r="E12" i="20" l="1"/>
  <c r="E34" i="20" s="1"/>
  <c r="O11" i="13"/>
  <c r="O12" i="13"/>
  <c r="G8" i="20"/>
  <c r="G30" i="20" s="1"/>
  <c r="G17" i="13"/>
  <c r="G19" i="13" s="1"/>
  <c r="F12" i="20"/>
  <c r="F34" i="20" s="1"/>
  <c r="N61" i="17"/>
  <c r="J7" i="13" s="1"/>
  <c r="J11" i="13" s="1"/>
  <c r="J12" i="13" s="1"/>
  <c r="O7" i="13"/>
  <c r="I7" i="13"/>
  <c r="I11" i="13" s="1"/>
  <c r="I12" i="13" s="1"/>
  <c r="G12" i="20"/>
  <c r="G34" i="20" s="1"/>
  <c r="R3" i="17"/>
  <c r="Q21" i="17"/>
  <c r="P13" i="17"/>
  <c r="O31" i="17"/>
  <c r="O59" i="17" s="1"/>
  <c r="P22" i="17"/>
  <c r="P50" i="17" s="1"/>
  <c r="Q4" i="17"/>
  <c r="Q29" i="17"/>
  <c r="Q57" i="17" s="1"/>
  <c r="R11" i="17"/>
  <c r="R29" i="17" s="1"/>
  <c r="R57" i="17" s="1"/>
  <c r="O25" i="17"/>
  <c r="O53" i="17" s="1"/>
  <c r="P7" i="17"/>
  <c r="O14" i="17"/>
  <c r="R10" i="17"/>
  <c r="R28" i="17" s="1"/>
  <c r="R56" i="17" s="1"/>
  <c r="Q28" i="17"/>
  <c r="Q56" i="17" s="1"/>
  <c r="Q9" i="17"/>
  <c r="P27" i="17"/>
  <c r="P55" i="17" s="1"/>
  <c r="Q12" i="17"/>
  <c r="P30" i="17"/>
  <c r="P58" i="17" s="1"/>
  <c r="N32" i="17"/>
  <c r="P24" i="17"/>
  <c r="P52" i="17" s="1"/>
  <c r="Q6" i="17"/>
  <c r="H8" i="20" l="1"/>
  <c r="H30" i="20" s="1"/>
  <c r="H17" i="13"/>
  <c r="J17" i="13"/>
  <c r="J19" i="13" s="1"/>
  <c r="O61" i="17"/>
  <c r="P25" i="17"/>
  <c r="P53" i="17" s="1"/>
  <c r="Q7" i="17"/>
  <c r="P14" i="17"/>
  <c r="R6" i="17"/>
  <c r="R24" i="17" s="1"/>
  <c r="R52" i="17" s="1"/>
  <c r="Q24" i="17"/>
  <c r="Q52" i="17" s="1"/>
  <c r="R12" i="17"/>
  <c r="R30" i="17" s="1"/>
  <c r="R58" i="17" s="1"/>
  <c r="Q30" i="17"/>
  <c r="Q58" i="17" s="1"/>
  <c r="Q22" i="17"/>
  <c r="Q50" i="17" s="1"/>
  <c r="R4" i="17"/>
  <c r="R22" i="17" s="1"/>
  <c r="R50" i="17" s="1"/>
  <c r="R9" i="17"/>
  <c r="R27" i="17" s="1"/>
  <c r="R55" i="17" s="1"/>
  <c r="Q27" i="17"/>
  <c r="Q55" i="17" s="1"/>
  <c r="O32" i="17"/>
  <c r="Q13" i="17"/>
  <c r="P31" i="17"/>
  <c r="P59" i="17" s="1"/>
  <c r="R21" i="17"/>
  <c r="O17" i="13" l="1"/>
  <c r="H19" i="13"/>
  <c r="O19" i="13" s="1"/>
  <c r="I17" i="13"/>
  <c r="I19" i="13" s="1"/>
  <c r="H12" i="20"/>
  <c r="H34" i="20" s="1"/>
  <c r="K7" i="13"/>
  <c r="K11" i="13" s="1"/>
  <c r="K12" i="13" s="1"/>
  <c r="P32" i="17"/>
  <c r="Q14" i="17"/>
  <c r="P61" i="17"/>
  <c r="Q31" i="17"/>
  <c r="Q59" i="17" s="1"/>
  <c r="R13" i="17"/>
  <c r="R31" i="17" s="1"/>
  <c r="R59" i="17" s="1"/>
  <c r="Q25" i="17"/>
  <c r="Q53" i="17" s="1"/>
  <c r="R7" i="17"/>
  <c r="R25" i="17" s="1"/>
  <c r="R53" i="17" s="1"/>
  <c r="K17" i="13" l="1"/>
  <c r="K19" i="13" s="1"/>
  <c r="L7" i="13"/>
  <c r="L11" i="13" s="1"/>
  <c r="L12" i="13" s="1"/>
  <c r="R14" i="17"/>
  <c r="Q61" i="17"/>
  <c r="R32" i="17"/>
  <c r="R61" i="17"/>
  <c r="Q32" i="17"/>
  <c r="N7" i="13" l="1"/>
  <c r="N11" i="13" s="1"/>
  <c r="N12" i="13" s="1"/>
  <c r="M7" i="13"/>
  <c r="M11" i="13" s="1"/>
  <c r="M12" i="13" s="1"/>
  <c r="L17" i="13"/>
  <c r="L19" i="13" s="1"/>
  <c r="M17" i="13" l="1"/>
  <c r="M19" i="13" s="1"/>
  <c r="N17" i="13"/>
  <c r="N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tc={5C32934A-F906-49B8-808A-E55BC318AE77}</author>
    <author>tc={BCDA8762-02A3-4724-B884-A9CE14DD0F6C}</author>
    <author>tc={8A2D07B3-45B8-4A3F-85A2-CB6FB6870485}</author>
    <author>tc={A6F78680-E1BD-4E9D-BA9F-F6E60DCBF9EB}</author>
    <author>tc={00299B9E-B083-4B8D-8F72-08B1C9CE609E}</author>
    <author>tc={FFD5FE8C-33D9-4FFC-BC6A-A992DE4B6258}</author>
  </authors>
  <commentList>
    <comment ref="G20" authorId="0" shapeId="0" xr:uid="{5C32934A-F906-49B8-808A-E55BC318AE77}">
      <text>
        <t>[Threaded comment]
Your version of Excel allows you to read this threaded comment; however, any edits to it will get removed if the file is opened in a newer version of Excel. Learn more: https://go.microsoft.com/fwlink/?linkid=870924
Comment:
    Decimal discrepency (12.3)</t>
      </text>
    </comment>
    <comment ref="A23" authorId="1" shapeId="0" xr:uid="{BCDA8762-02A3-4724-B884-A9CE14DD0F6C}">
      <text>
        <t>[Threaded comment]
Your version of Excel allows you to read this threaded comment; however, any edits to it will get removed if the file is opened in a newer version of Excel. Learn more: https://go.microsoft.com/fwlink/?linkid=870924
Comment:
    https://www.treasury.govt.nz/publications/efu/budget-economic-and-fiscal-update-2023 
Annual figures from June</t>
      </text>
    </comment>
    <comment ref="B23" authorId="2" shapeId="0" xr:uid="{8A2D07B3-45B8-4A3F-85A2-CB6FB6870485}">
      <text>
        <t>[Threaded comment]
Your version of Excel allows you to read this threaded comment; however, any edits to it will get removed if the file is opened in a newer version of Excel. Learn more: https://go.microsoft.com/fwlink/?linkid=870924
Comment:
    7.3 in 2022</t>
      </text>
    </comment>
    <comment ref="A27" authorId="3" shapeId="0" xr:uid="{A6F78680-E1BD-4E9D-BA9F-F6E60DCBF9EB}">
      <text>
        <t>[Threaded comment]
Your version of Excel allows you to read this threaded comment; however, any edits to it will get removed if the file is opened in a newer version of Excel. Learn more: https://go.microsoft.com/fwlink/?linkid=870924
Comment:
    Based on $70 by 2030 in 2022 dollars</t>
      </text>
    </comment>
    <comment ref="A29" authorId="4" shapeId="0" xr:uid="{00299B9E-B083-4B8D-8F72-08B1C9CE609E}">
      <text>
        <t>[Threaded comment]
Your version of Excel allows you to read this threaded comment; however, any edits to it will get removed if the file is opened in a newer version of Excel. Learn more: https://go.microsoft.com/fwlink/?linkid=870924
Comment:
    Based on $200 by 2030 in 2022 dollars</t>
      </text>
    </comment>
    <comment ref="A30" authorId="5" shapeId="0" xr:uid="{FFD5FE8C-33D9-4FFC-BC6A-A992DE4B6258}">
      <text>
        <t>[Threaded comment]
Your version of Excel allows you to read this threaded comment; however, any edits to it will get removed if the file is opened in a newer version of Excel. Learn more: https://go.microsoft.com/fwlink/?linkid=870924
Comment:
    Based on $250 by 2030 in 2022 dollars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tc={37444591-FB1C-4F81-BEC9-FC9D62D81BF1}</author>
    <author>tc={95634BDC-C809-4C4D-A56D-4ABFDF5ECA9D}</author>
    <author>tc={09A5823D-2978-4B8C-A1A5-822EBF9D21C2}</author>
    <author>tc={B7B09AE4-92D7-4725-A8AE-BE95D3DA93BA}</author>
    <author>tc={BD475E44-F4CC-490A-B533-D9EC677977EE}</author>
  </authors>
  <commentList>
    <comment ref="A6" authorId="0" shapeId="0" xr:uid="{37444591-FB1C-4F81-BEC9-FC9D62D81BF1}">
      <text>
        <t xml:space="preserve">[Threaded comment]
Your version of Excel allows you to read this threaded comment; however, any edits to it will get removed if the file is opened in a newer version of Excel. Learn more: https://go.microsoft.com/fwlink/?linkid=870924
Comment:
    Volumes taken from sector pathways laid out in the Commission's ENZ model demonstration path, with inventory methodological updates applied. </t>
      </text>
    </comment>
    <comment ref="B9" authorId="1" shapeId="0" xr:uid="{95634BDC-C809-4C4D-A56D-4ABFDF5ECA9D}">
      <text>
        <t xml:space="preserve">[Threaded comment]
Your version of Excel allows you to read this threaded comment; however, any edits to it will get removed if the file is opened in a newer version of Excel. Learn more: https://go.microsoft.com/fwlink/?linkid=870924
Comment:
    A portion of F-gas emissions associated with certain goods and vehicles are priced through the Synthetic Greenhouse Gas (SGG) levy instead of facing NZ ETS unit surrender obligations.
This is estimated to be 49%. </t>
      </text>
    </comment>
    <comment ref="B10" authorId="2" shapeId="0" xr:uid="{09A5823D-2978-4B8C-A1A5-822EBF9D21C2}">
      <text>
        <t xml:space="preserve">[Threaded comment]
Your version of Excel allows you to read this threaded comment; however, any edits to it will get removed if the file is opened in a newer version of Excel. Learn more: https://go.microsoft.com/fwlink/?linkid=870924
Comment:
    Several small emissions sources in the Industrial Processes and Product Use (IPPU) inventory category are outside the NZ ETS. These include:
-Non-energy products from fuels and solvent use
-Sulphur hexafluoride and perfluorocarbons from medical and other product use
-Nitrous oxide from medical applications
-Other uses of carbonate
</t>
      </text>
    </comment>
    <comment ref="B11" authorId="3" shapeId="0" xr:uid="{B7B09AE4-92D7-4725-A8AE-BE95D3DA93BA}">
      <text>
        <t>[Threaded comment]
Your version of Excel allows you to read this threaded comment; however, any edits to it will get removed if the file is opened in a newer version of Excel. Learn more: https://go.microsoft.com/fwlink/?linkid=870924
Comment:
    Methane and nitrous oxide emissions from biomass combustion are outside of the NZ ETS.</t>
      </text>
    </comment>
    <comment ref="B12" authorId="4" shapeId="0" xr:uid="{BD475E44-F4CC-490A-B533-D9EC677977EE}">
      <text>
        <t xml:space="preserve">[Threaded comment]
Your version of Excel allows you to read this threaded comment; however, any edits to it will get removed if the file is opened in a newer version of Excel. Learn more: https://go.microsoft.com/fwlink/?linkid=870924
Comment:
    Based on the estimate of unregistered P89 forestry used in the Commission's 2023 settings advice.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tc={EDA9BA69-C1BC-404E-9728-1414F0EAD1A4}</author>
    <author>tc={93FE56D3-5122-441F-AF6B-DD5249FA100C}</author>
  </authors>
  <commentList>
    <comment ref="B3" authorId="0" shapeId="0" xr:uid="{EDA9BA69-C1BC-404E-9728-1414F0EAD1A4}">
      <text>
        <t xml:space="preserve">[Threaded comment]
Your version of Excel allows you to read this threaded comment; however, any edits to it will get removed if the file is opened in a newer version of Excel. Learn more: https://go.microsoft.com/fwlink/?linkid=870924
Comment:
    From Commission ENZ demonstration path with inventory methodological updates applied. </t>
      </text>
    </comment>
    <comment ref="A7" authorId="1" shapeId="0" xr:uid="{93FE56D3-5122-441F-AF6B-DD5249FA100C}">
      <text>
        <t xml:space="preserve">[Threaded comment]
Your version of Excel allows you to read this threaded comment; however, any edits to it will get removed if the file is opened in a newer version of Excel. Learn more: https://go.microsoft.com/fwlink/?linkid=870924
Comment:
    Has been updated from 2023 advice of 16% of coal and steel emissions.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tc={9D085609-7A5D-4B7E-A9FA-CF4ED3569DE0}</author>
    <author>tc={42E04433-0A56-4F94-848D-0C99FC4F29BF}</author>
    <author>tc={66871CE9-261C-47D9-A2A8-D7F365BE6A8D}</author>
    <author>tc={0FE6216C-E192-4838-A7BA-EEC602521A04}</author>
    <author>tc={41A1D509-3D7A-403E-A7D4-C7B981E95348}</author>
    <author>tc={A818106C-E454-4247-8CA3-D4BE42FF4204}</author>
    <author>tc={2A7FA4C3-3225-4490-AA42-F6B918807343}</author>
    <author>tc={2A2BEB2D-DD1F-4665-B1F1-48845D74024C}</author>
  </authors>
  <commentList>
    <comment ref="B3" authorId="0" shapeId="0" xr:uid="{9D085609-7A5D-4B7E-A9FA-CF4ED3569DE0}">
      <text>
        <t>[Threaded comment]
Your version of Excel allows you to read this threaded comment; however, any edits to it will get removed if the file is opened in a newer version of Excel. Learn more: https://go.microsoft.com/fwlink/?linkid=870924
Comment:
    NZS + Pacific Steel + Fletcher Steel in its different ownership structures over time. Activities: iron and steel from iron sand and carbon steel from cold ferrous feed.</t>
      </text>
    </comment>
    <comment ref="B8" authorId="1" shapeId="0" xr:uid="{42E04433-0A56-4F94-848D-0C99FC4F29BF}">
      <text>
        <t>[Threaded comment]
Your version of Excel allows you to read this threaded comment; however, any edits to it will get removed if the file is opened in a newer version of Excel. Learn more: https://go.microsoft.com/fwlink/?linkid=870924
Comment:
    Whey powder and lactose</t>
      </text>
    </comment>
    <comment ref="B9" authorId="2" shapeId="0" xr:uid="{66871CE9-261C-47D9-A2A8-D7F365BE6A8D}">
      <text>
        <t>[Threaded comment]
Your version of Excel allows you to read this threaded comment; however, any edits to it will get removed if the file is opened in a newer version of Excel. Learn more: https://go.microsoft.com/fwlink/?linkid=870924
Comment:
    Protein meal and gelatine</t>
      </text>
    </comment>
    <comment ref="B10" authorId="3" shapeId="0" xr:uid="{0FE6216C-E192-4838-A7BA-EEC602521A04}">
      <text>
        <t>[Threaded comment]
Your version of Excel allows you to read this threaded comment; however, any edits to it will get removed if the file is opened in a newer version of Excel. Learn more: https://go.microsoft.com/fwlink/?linkid=870924
Comment:
    Fresh capsicums, cucumbers, tomatoes and cut roses</t>
      </text>
    </comment>
    <comment ref="B11" authorId="4" shapeId="0" xr:uid="{41A1D509-3D7A-403E-A7D4-C7B981E95348}">
      <text>
        <t>[Threaded comment]
Your version of Excel allows you to read this threaded comment; however, any edits to it will get removed if the file is opened in a newer version of Excel. Learn more: https://go.microsoft.com/fwlink/?linkid=870924
Comment:
    Cartonboard, market pulp, packaging and industrial paper, newsprint</t>
      </text>
    </comment>
    <comment ref="B12" authorId="5" shapeId="0" xr:uid="{A818106C-E454-4247-8CA3-D4BE42FF4204}">
      <text>
        <t>[Threaded comment]
Your version of Excel allows you to read this threaded comment; however, any edits to it will get removed if the file is opened in a newer version of Excel. Learn more: https://go.microsoft.com/fwlink/?linkid=870924
Comment:
    Caustic soda, hydrogen peroxide</t>
      </text>
    </comment>
    <comment ref="B13" authorId="6" shapeId="0" xr:uid="{2A7FA4C3-3225-4490-AA42-F6B918807343}">
      <text>
        <t>[Threaded comment]
Your version of Excel allows you to read this threaded comment; however, any edits to it will get removed if the file is opened in a newer version of Excel. Learn more: https://go.microsoft.com/fwlink/?linkid=870924
Comment:
    Ethanol, clay, glass + tissue paper, reconstituted wood panels</t>
      </text>
    </comment>
    <comment ref="J35" authorId="7" shapeId="0" xr:uid="{2A2BEB2D-DD1F-4665-B1F1-48845D74024C}">
      <text>
        <t>[Threaded comment]
Your version of Excel allows you to read this threaded comment; however, any edits to it will get removed if the file is opened in a newer version of Excel. Learn more: https://go.microsoft.com/fwlink/?linkid=870924
Comment:
    Includes a reduction of 800,000 NZU per annum from 2027 due to NZ Steel transfer to an electric arc furnace</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tc={5CFA95B4-14E1-4B98-8DAF-9B0B4AB55AA9}</author>
    <author>tc={C7C1F8AF-42D1-4086-BD0F-83AD816539F9}</author>
  </authors>
  <commentList>
    <comment ref="Q3" authorId="0" shapeId="0" xr:uid="{5CFA95B4-14E1-4B98-8DAF-9B0B4AB55AA9}">
      <text>
        <t>[Threaded comment]
Your version of Excel allows you to read this threaded comment; however, any edits to it will get removed if the file is opened in a newer version of Excel. Learn more: https://go.microsoft.com/fwlink/?linkid=870924
Comment:
    Used in Figure 5, Technical Annex</t>
      </text>
    </comment>
    <comment ref="B5" authorId="1" shapeId="0" xr:uid="{C7C1F8AF-42D1-4086-BD0F-83AD816539F9}">
      <text>
        <t>[Threaded comment]
Your version of Excel allows you to read this threaded comment; however, any edits to it will get removed if the file is opened in a newer version of Excel. Learn more: https://go.microsoft.com/fwlink/?linkid=870924
Comment:
    As of September 30 2023</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tc={6842A554-841A-47D3-82C4-AD4D0964BB65}</author>
    <author>tc={7994819D-88E3-4C1B-A36F-0E0E6C4CC787}</author>
  </authors>
  <commentList>
    <comment ref="B17" authorId="0" shapeId="0" xr:uid="{6842A554-841A-47D3-82C4-AD4D0964BB65}">
      <text>
        <t>[Threaded comment]
Your version of Excel allows you to read this threaded comment; however, any edits to it will get removed if the file is opened in a newer version of Excel. Learn more: https://go.microsoft.com/fwlink/?linkid=870924
Comment:
    Auction volumes + CCR volumes</t>
      </text>
    </comment>
    <comment ref="B19" authorId="1" shapeId="0" xr:uid="{7994819D-88E3-4C1B-A36F-0E0E6C4CC787}">
      <text>
        <t>[Threaded comment]
Your version of Excel allows you to read this threaded comment; however, any edits to it will get removed if the file is opened in a newer version of Excel. Learn more: https://go.microsoft.com/fwlink/?linkid=870924
Comment:
    Units available by auction + industrial free allocation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tc={317042E5-BB0A-455A-A172-350921237DE6}</author>
    <author>tc={FAB26262-D765-4DF8-8BBC-F7E18A111319}</author>
  </authors>
  <commentList>
    <comment ref="C9" authorId="0" shapeId="0" xr:uid="{317042E5-BB0A-455A-A172-350921237DE6}">
      <text>
        <t>[Threaded comment]
Your version of Excel allows you to read this threaded comment; however, any edits to it will get removed if the file is opened in a newer version of Excel. Learn more: https://go.microsoft.com/fwlink/?linkid=870924
Comment:
    All outputs include standard variable harvest range of Douglas Fir = 45; Exotic softwoods = 40; Exotic hardwoods = 21</t>
      </text>
    </comment>
    <comment ref="A15" authorId="1" shapeId="0" xr:uid="{FAB26262-D765-4DF8-8BBC-F7E18A111319}">
      <text>
        <t>[Threaded comment]
Your version of Excel allows you to read this threaded comment; however, any edits to it will get removed if the file is opened in a newer version of Excel. Learn more: https://go.microsoft.com/fwlink/?linkid=870924
Comment:
    Based on 85% of theoretical maximum safe carbon</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tc={F38D9355-4D55-4445-A984-12476B2A3F49}</author>
  </authors>
  <commentList>
    <comment ref="A19" authorId="0" shapeId="0" xr:uid="{F38D9355-4D55-4445-A984-12476B2A3F49}">
      <text>
        <t xml:space="preserve">[Threaded comment]
Your version of Excel allows you to read this threaded comment; however, any edits to it will get removed if the file is opened in a newer version of Excel. Learn more: https://go.microsoft.com/fwlink/?linkid=870924
Comment:
    Based on sector target emissions levels minus industrial free allocation forecasts and technical adjustments.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tc={F1C95EA4-1F0F-4BB6-847C-6F916A6EB4A4}</author>
    <author>tc={6B39CF71-53D5-42A0-9E48-3BD163BAC02C}</author>
  </authors>
  <commentList>
    <comment ref="A13" authorId="0" shapeId="0" xr:uid="{F1C95EA4-1F0F-4BB6-847C-6F916A6EB4A4}">
      <text>
        <t>[Threaded comment]
Your version of Excel allows you to read this threaded comment; however, any edits to it will get removed if the file is opened in a newer version of Excel. Learn more: https://go.microsoft.com/fwlink/?linkid=870924
Comment:
    Rounded to 0 decimal places</t>
      </text>
    </comment>
    <comment ref="J22" authorId="1" shapeId="0" xr:uid="{6B39CF71-53D5-42A0-9E48-3BD163BAC02C}">
      <text>
        <t>[Threaded comment]
Your version of Excel allows you to read this threaded comment; however, any edits to it will get removed if the file is opened in a newer version of Excel. Learn more: https://go.microsoft.com/fwlink/?linkid=870924
Comment:
    Example volumes shown for visibility based on 0.2m unit reduction per annum 2031-2035</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tc={17195B9A-6B93-43D8-8730-FDD4E0886783}</author>
  </authors>
  <commentList>
    <comment ref="A26" authorId="0" shapeId="0" xr:uid="{17195B9A-6B93-43D8-8730-FDD4E0886783}">
      <text>
        <t xml:space="preserve">[Threaded comment]
Your version of Excel allows you to read this threaded comment; however, any edits to it will get removed if the file is opened in a newer version of Excel. Learn more: https://go.microsoft.com/fwlink/?linkid=870924
Comment:
    Not including 2023 GHG inventory updates.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<sst xmlns="http://schemas.openxmlformats.org/spreadsheetml/2006/main" count="554" uniqueCount="398">
  <si>
    <t>Purpose</t>
  </si>
  <si>
    <t>Title and link to workbook tab</t>
  </si>
  <si>
    <t>Description</t>
  </si>
  <si>
    <t>Related figures in the main report or technical annex</t>
  </si>
  <si>
    <t>Current NZ ETS settings</t>
  </si>
  <si>
    <t>NZ ETS settings currently in regulations</t>
  </si>
  <si>
    <t>Step 1</t>
  </si>
  <si>
    <t>Align with emissions reduction targets</t>
  </si>
  <si>
    <t>This sheet gives a high level example visualisation of domestic emissions budgets options and the NDC</t>
  </si>
  <si>
    <t>Step 2</t>
  </si>
  <si>
    <t>Allocate volume to NZ ETS and sectors outside the NZ ETS</t>
  </si>
  <si>
    <t>Allocation of emissions budgets to NZ ETS and non-NZ ETS sectors</t>
  </si>
  <si>
    <t>Step 3</t>
  </si>
  <si>
    <t>Technical adjustments</t>
  </si>
  <si>
    <t>Adjustments for discrepencies between NZ ETS and GHG inventory emissions</t>
  </si>
  <si>
    <t>Step 4</t>
  </si>
  <si>
    <t>Accounting for industrial free allocation</t>
  </si>
  <si>
    <t>Calculations and assumptions used to forecast industrial free allocation</t>
  </si>
  <si>
    <t>Step 5a</t>
  </si>
  <si>
    <t>Unit surplus reduction volume</t>
  </si>
  <si>
    <t>Estimate of total unit surplus and calculations of annual reduction volumes under different options - includes CCR volumes</t>
  </si>
  <si>
    <t>Figure 6 - Main Report; Figure 5 - Technical Annex</t>
  </si>
  <si>
    <t>Step 5b</t>
  </si>
  <si>
    <t>Surplus discrepancy adjustment</t>
  </si>
  <si>
    <t>Estimate surplus 'washup' based on previous differences and steps</t>
  </si>
  <si>
    <t>Step 6</t>
  </si>
  <si>
    <t>Approved overseas unit limits</t>
  </si>
  <si>
    <t>N/A. There are currently no approved overseas units.</t>
  </si>
  <si>
    <t>Step 7</t>
  </si>
  <si>
    <t>Final auction volumes</t>
  </si>
  <si>
    <t>Final auction volumes and total volumes as recommendations for final settings</t>
  </si>
  <si>
    <t>Figure 7 - Main Report</t>
  </si>
  <si>
    <t>NZ ETS vs GHG inventory comparisons</t>
  </si>
  <si>
    <t>Historical data showing emissions reported in the NZ ETS and GHG inventory</t>
  </si>
  <si>
    <t>Figure 1 and 2 - Technical Annex</t>
  </si>
  <si>
    <t>Units held for P89 forest harvest</t>
  </si>
  <si>
    <t>Data showing variables and ranges of p89 units held for harvest liabilities</t>
  </si>
  <si>
    <t>P90 units held long-term</t>
  </si>
  <si>
    <t>Historical data and forecasts of p90 units held in original accounts</t>
  </si>
  <si>
    <t>Figure 4 - Technical Annex</t>
  </si>
  <si>
    <t>Units held for hedging</t>
  </si>
  <si>
    <t>Hedging assumptions and calculations broken down by sectors</t>
  </si>
  <si>
    <t>Comparisons between existing settings and recommendations</t>
  </si>
  <si>
    <t>A summary and graph of the difference between updated recommendations and current settings</t>
  </si>
  <si>
    <t>Figure 6 - Technical Annex</t>
  </si>
  <si>
    <t>Price control settings</t>
  </si>
  <si>
    <t>Cost containment reserve (CCR) and Auction reserve price (ARP)</t>
  </si>
  <si>
    <t>CCR and ARP settings</t>
  </si>
  <si>
    <t>CCR volumes and calculations adjusting for inflation to reach cost containment reserve and auction reserve prices</t>
  </si>
  <si>
    <t>Figure 1 - Main Report</t>
  </si>
  <si>
    <t>Our assessment of allowed emissions from NZ ETS sectors compared to units in the market over 2024–2030 (before adjustment)</t>
  </si>
  <si>
    <t>Figure 4 - Main Report</t>
  </si>
  <si>
    <t>The emissions pathway for meeting emissions budgets 1 and 2 compared to the required NDC provisional budget levels</t>
  </si>
  <si>
    <t>Figure 5 - Main Report</t>
  </si>
  <si>
    <t>The previous and updated provisional NDC budget and abatement gap between emissions budgets and the NDC</t>
  </si>
  <si>
    <t>Version no.</t>
  </si>
  <si>
    <t>Release date</t>
  </si>
  <si>
    <t>Summary of change</t>
  </si>
  <si>
    <t>Settings in regulation (agreed by Cabinet, end of September 2023)</t>
  </si>
  <si>
    <t>Total NZU auction volumes (millions)</t>
  </si>
  <si>
    <t>Currently in regulations</t>
  </si>
  <si>
    <t>1. Align with emissions reduction targets</t>
  </si>
  <si>
    <t>2. Allocate volume to non-NZ ETS sectors</t>
  </si>
  <si>
    <t>Total NZ ETS share of emissions budgets</t>
  </si>
  <si>
    <t>3. Technical adjustments</t>
  </si>
  <si>
    <t>4. Industrial free allocation</t>
  </si>
  <si>
    <t>5. Surplus reduction</t>
  </si>
  <si>
    <t>5b: Discrepancy adjustment</t>
  </si>
  <si>
    <t>6. International unit limit</t>
  </si>
  <si>
    <t>7. NZU auction volumes</t>
  </si>
  <si>
    <t>CCR tier 1 volume</t>
  </si>
  <si>
    <t>CCR tier 2 volume</t>
  </si>
  <si>
    <t>Total CCR volume</t>
  </si>
  <si>
    <t>"Total NZUs available by auction"</t>
  </si>
  <si>
    <t>"Overall limit on units" (Including IA)</t>
  </si>
  <si>
    <t>CPI inflation annual % change (BEFU update 2023)</t>
  </si>
  <si>
    <t>Discount rate</t>
  </si>
  <si>
    <t>Auction reserve price</t>
  </si>
  <si>
    <t>CCR tier 1 price</t>
  </si>
  <si>
    <t>CCR tier 2 price</t>
  </si>
  <si>
    <t>Reference: www.legislation.govt.nz/regulation/public/2020.html</t>
  </si>
  <si>
    <t>Step 1: Align with emissions reductions targets</t>
  </si>
  <si>
    <t>SUM 2021-2030</t>
  </si>
  <si>
    <t>Historical emissions (Mt CO2-e)</t>
  </si>
  <si>
    <t>Net emissions</t>
  </si>
  <si>
    <t>GHG inventory</t>
  </si>
  <si>
    <t>NDC provisional budget (Mt CO2-e)</t>
  </si>
  <si>
    <t>Estimate from our 2022 advice</t>
  </si>
  <si>
    <t>Straight line trajectory and 2021 emissions</t>
  </si>
  <si>
    <t>Updated estimate in our 2024 advice</t>
  </si>
  <si>
    <r>
      <rPr>
        <b/>
        <sz val="11"/>
        <color theme="1"/>
        <rFont val="Calibri"/>
        <family val="2"/>
        <scheme val="minor"/>
      </rPr>
      <t>Note:</t>
    </r>
    <r>
      <rPr>
        <sz val="11"/>
        <color theme="1"/>
        <rFont val="Calibri"/>
        <family val="2"/>
        <scheme val="minor"/>
      </rPr>
      <t xml:space="preserve"> these calculations use a consistent methodology as set out in the NZ ETS settings 2024 advice report</t>
    </r>
  </si>
  <si>
    <t>Volumes aligned with emissions reduction targets (net, Mt CO2-e)</t>
  </si>
  <si>
    <t>Previous volumes from 2023 advice</t>
  </si>
  <si>
    <t>Based on emissions budgets (as stepping stones to the 2050 target and domestic component of the NDC)</t>
  </si>
  <si>
    <t>Updated in our 2024 advice</t>
  </si>
  <si>
    <r>
      <rPr>
        <b/>
        <sz val="11"/>
        <color theme="1"/>
        <rFont val="Calibri"/>
        <family val="2"/>
        <scheme val="minor"/>
      </rPr>
      <t>Note: row 14 above</t>
    </r>
    <r>
      <rPr>
        <sz val="11"/>
        <color theme="1"/>
        <rFont val="Calibri"/>
        <family val="2"/>
        <scheme val="minor"/>
      </rPr>
      <t xml:space="preserve"> shows a pathway with all 2023 Inventory methodological updates applied, but how this is considered in setting the NZ ETS cap is set out in step 2.</t>
    </r>
  </si>
  <si>
    <t>NDC additional abatement requirements (net, Mt CO2-e)</t>
  </si>
  <si>
    <t>Abatement gap between levels of gazetted emissions budgets plus 2021 emissions and NDC provisional budget</t>
  </si>
  <si>
    <r>
      <rPr>
        <b/>
        <sz val="11"/>
        <color theme="1"/>
        <rFont val="Calibri"/>
        <family val="2"/>
        <scheme val="minor"/>
      </rPr>
      <t xml:space="preserve">Note: </t>
    </r>
    <r>
      <rPr>
        <sz val="11"/>
        <color theme="1"/>
        <rFont val="Calibri"/>
        <family val="2"/>
        <scheme val="minor"/>
      </rPr>
      <t>we have not set out scenarios of additional abatement as work on emissions budgets or associated pathways is relevant to the Commission's other statutory functions.</t>
    </r>
  </si>
  <si>
    <t>See Figure 4 for additional data on gross emissions and related graph</t>
  </si>
  <si>
    <t>See Figure 5 for additional data on impacts on NDC abatement requirements and related graph</t>
  </si>
  <si>
    <t>Step 2. Allocate budget to NZ ETS and non-NZ ETS sectors</t>
  </si>
  <si>
    <t>2025-2029 (Updated recommended settings period)</t>
  </si>
  <si>
    <t>Volumes aligned with emissions budgets (domestic contribution of the NDC, and stepping stones to the 2050 target) (Mt CO2-e, 2023 Inventory methodological updates)</t>
  </si>
  <si>
    <t>SUM</t>
  </si>
  <si>
    <t>Gross emissions</t>
  </si>
  <si>
    <t>Volume allocated to sectors outside the NZ ETS (breakdown)</t>
  </si>
  <si>
    <t>Agriculture</t>
  </si>
  <si>
    <t>Waste (non-municipal landfills)</t>
  </si>
  <si>
    <t>F-gases</t>
  </si>
  <si>
    <t xml:space="preserve">Industrial processes and product use </t>
  </si>
  <si>
    <t>LULUCF - Biomass combustion</t>
  </si>
  <si>
    <t>LULUCF - P89 forestry*</t>
  </si>
  <si>
    <t>Sum of gross emissions outside NZ ETS</t>
  </si>
  <si>
    <t>Net emissions outside NZ ETS</t>
  </si>
  <si>
    <t>*Represents a small amount of deforestation in some years rather than removals - see Technical Annex 1: Unit limit settings for more information.</t>
  </si>
  <si>
    <t>Volume allocated to NZ ETS sectors (NZ ETS cap)</t>
  </si>
  <si>
    <t>Gross emissions inside ETS</t>
  </si>
  <si>
    <t>Post-1989 (P89) forestry</t>
  </si>
  <si>
    <t>Total NZ ETS cap</t>
  </si>
  <si>
    <t>Step 3: Technical adjustments</t>
  </si>
  <si>
    <t>LFF and gas</t>
  </si>
  <si>
    <t>Adjustment %</t>
  </si>
  <si>
    <t>Liquid fossil fuels emissions pathway (Mt CO2e)</t>
  </si>
  <si>
    <t>Gas emissions pathway (Mt CO2e)</t>
  </si>
  <si>
    <t>Adjustment volume (3% of LFF + gas emissions)</t>
  </si>
  <si>
    <t>Coal and steel</t>
  </si>
  <si>
    <t>Coal and steel emissions (Mt CO2e)</t>
  </si>
  <si>
    <t>Adjustment volume (0%)</t>
  </si>
  <si>
    <t>Total technical adjustments</t>
  </si>
  <si>
    <t>Total</t>
  </si>
  <si>
    <t>NOTE: Review the comparison of historical NZ ETS and GHG inventory reported emissions levels (including other sectors with no technical adjustments)</t>
  </si>
  <si>
    <t>Step 4: Industrial free allocation</t>
  </si>
  <si>
    <t>Base industrial allocation and growth (million NZUs)</t>
  </si>
  <si>
    <t>Iron and steel</t>
  </si>
  <si>
    <t>Aluminium</t>
  </si>
  <si>
    <t>Methanol</t>
  </si>
  <si>
    <t xml:space="preserve">Cement and lime </t>
  </si>
  <si>
    <t>Urea</t>
  </si>
  <si>
    <t>Dairy products</t>
  </si>
  <si>
    <t>Meat products</t>
  </si>
  <si>
    <t>Horticulture</t>
  </si>
  <si>
    <t>Pulp and paper products</t>
  </si>
  <si>
    <t>"Other" - High 90%</t>
  </si>
  <si>
    <t>"Other" - Moderate 60%</t>
  </si>
  <si>
    <t>IA phase-down</t>
  </si>
  <si>
    <t>High allocation rate</t>
  </si>
  <si>
    <t>High annual % change</t>
  </si>
  <si>
    <t>Low allocation rate</t>
  </si>
  <si>
    <t>Low annual % change</t>
  </si>
  <si>
    <t>High allocation</t>
  </si>
  <si>
    <t>Low allocation</t>
  </si>
  <si>
    <t>Assumptions on output reductions, including closures</t>
  </si>
  <si>
    <t>Totals (million NZUs)</t>
  </si>
  <si>
    <t>SUM 2025-2029</t>
  </si>
  <si>
    <t>SUM Industrial free allocation estimates</t>
  </si>
  <si>
    <t>Step 5a: Surplus reduction volumes</t>
  </si>
  <si>
    <t>Total surplus estimate (NZU millions)</t>
  </si>
  <si>
    <t>2024 Estimate</t>
  </si>
  <si>
    <t>2022 estimate</t>
  </si>
  <si>
    <t>Estimate ranges</t>
  </si>
  <si>
    <t>Small</t>
  </si>
  <si>
    <t>Central</t>
  </si>
  <si>
    <t>Large</t>
  </si>
  <si>
    <t>Units held in registry</t>
  </si>
  <si>
    <t>Low</t>
  </si>
  <si>
    <t>p89 forest harvest liability</t>
  </si>
  <si>
    <t>2022 estimated range</t>
  </si>
  <si>
    <t>p90 units held long term</t>
  </si>
  <si>
    <t>2024 updated estimated range</t>
  </si>
  <si>
    <t>Total surplus</t>
  </si>
  <si>
    <t>Annual reduction volumes</t>
  </si>
  <si>
    <t>Annual % of ETS cap 2025-2030</t>
  </si>
  <si>
    <t>NA</t>
  </si>
  <si>
    <t>Annual surplus reduction volumes</t>
  </si>
  <si>
    <t>2024 updated estimate</t>
  </si>
  <si>
    <t>2022 original estimate</t>
  </si>
  <si>
    <t>Step 5b: Discrepancy adjustment</t>
  </si>
  <si>
    <t>Current volumes</t>
  </si>
  <si>
    <t>Step 2. NZ ETS cap</t>
  </si>
  <si>
    <t>Step 3. Technical adjustments</t>
  </si>
  <si>
    <t>Step 4. Industrial free allocation forecasts</t>
  </si>
  <si>
    <t>2024 update</t>
  </si>
  <si>
    <t>Total discrepency</t>
  </si>
  <si>
    <t>Adjustment for 2024</t>
  </si>
  <si>
    <t>No adjustment needed (recommended updates from 2025)</t>
  </si>
  <si>
    <t>Annual % of 2025-2029 cap</t>
  </si>
  <si>
    <t>Annual volumes (million units)</t>
  </si>
  <si>
    <t>Step 7: Final unit limit calculations</t>
  </si>
  <si>
    <t>2025-2029 (recommended settings period)</t>
  </si>
  <si>
    <t>Steps 1-7 to calculate unit supply</t>
  </si>
  <si>
    <t>Current settings</t>
  </si>
  <si>
    <t>Updated recommendations</t>
  </si>
  <si>
    <t>For visibility</t>
  </si>
  <si>
    <t>TOTAL</t>
  </si>
  <si>
    <t>1.</t>
  </si>
  <si>
    <t xml:space="preserve">2. </t>
  </si>
  <si>
    <t>Allocate volume to non NZ ETS Sectors</t>
  </si>
  <si>
    <t>3.</t>
  </si>
  <si>
    <t>4.</t>
  </si>
  <si>
    <t>Industrial free allocation</t>
  </si>
  <si>
    <t xml:space="preserve">5a. </t>
  </si>
  <si>
    <t>Surplus reduction</t>
  </si>
  <si>
    <t xml:space="preserve">5b. </t>
  </si>
  <si>
    <t>Discrepancy adjustment</t>
  </si>
  <si>
    <t>6.</t>
  </si>
  <si>
    <t>Approved overseas unit limit</t>
  </si>
  <si>
    <t>7.</t>
  </si>
  <si>
    <t>NZU auction volumes (no rounding)</t>
  </si>
  <si>
    <t>NZU auction volumes (excluding CCR)*</t>
  </si>
  <si>
    <t>*Due to rounding the totals sum to 0.1 Mt CO2-e higher</t>
  </si>
  <si>
    <t>CCR volumes</t>
  </si>
  <si>
    <t>Tier 1</t>
  </si>
  <si>
    <t>Tier 2</t>
  </si>
  <si>
    <t>Total New Zealand Units available by auction (including CCR)</t>
  </si>
  <si>
    <t>Overall limit</t>
  </si>
  <si>
    <t>Mt CO2e</t>
  </si>
  <si>
    <t>LFF &amp; Gas</t>
  </si>
  <si>
    <t>NZ ETS</t>
  </si>
  <si>
    <t>GHG Inventory</t>
  </si>
  <si>
    <t>Difference total</t>
  </si>
  <si>
    <t>% Difference</t>
  </si>
  <si>
    <t>Coal &amp; steel</t>
  </si>
  <si>
    <t>Difference</t>
  </si>
  <si>
    <t>Municipal Waste</t>
  </si>
  <si>
    <t>GHG Inventory AR4</t>
  </si>
  <si>
    <t>GHG Inventory AR5</t>
  </si>
  <si>
    <t>AR4 Difference</t>
  </si>
  <si>
    <t>Geothermal</t>
  </si>
  <si>
    <t>IPPU</t>
  </si>
  <si>
    <t>SGG Levy</t>
  </si>
  <si>
    <t>SUM NZ ETS + SGG Levy</t>
  </si>
  <si>
    <t>Average</t>
  </si>
  <si>
    <t>SGG levy % of NZ ETS + SGG Levy</t>
  </si>
  <si>
    <t>Estimated units held for post-1989 forest harvest liabilities</t>
  </si>
  <si>
    <t>High Estimate</t>
  </si>
  <si>
    <t>Central Estimate</t>
  </si>
  <si>
    <t>Low estimate</t>
  </si>
  <si>
    <t>Units held for harvest (million NZUs)</t>
  </si>
  <si>
    <t>*Based on central safe carbon and average harvest age</t>
  </si>
  <si>
    <t>Forestry model variable output ranges</t>
  </si>
  <si>
    <t>Low risk carbon scenario</t>
  </si>
  <si>
    <t>Non-harvest percentages</t>
  </si>
  <si>
    <t>Pinus radiata harvest age range</t>
  </si>
  <si>
    <t>Theoretical minimum</t>
  </si>
  <si>
    <t>Central safe carbon assumption</t>
  </si>
  <si>
    <t>Theoretical maximum safe carbon</t>
  </si>
  <si>
    <t>Time series of net allocations and surrenders and volume with harvest liability (Million NZUs)</t>
  </si>
  <si>
    <t>Based on central low risk carbon, 20% non-harvested and average harvest age range</t>
  </si>
  <si>
    <t>Net allocations and surrenders</t>
  </si>
  <si>
    <t>Net with harvest liability</t>
  </si>
  <si>
    <t>P90 units held in original accounts (millions)</t>
  </si>
  <si>
    <t>Quarter</t>
  </si>
  <si>
    <t>Date</t>
  </si>
  <si>
    <t>Historic P90 total volumes</t>
  </si>
  <si>
    <t>Units transferred</t>
  </si>
  <si>
    <t>Q1 2021 - Q3 2023</t>
  </si>
  <si>
    <t>Q1 2020 - Q3 2023</t>
  </si>
  <si>
    <t>Q4 2022 - Q3 2023</t>
  </si>
  <si>
    <t>2022 estimated path</t>
  </si>
  <si>
    <t>2017 Q1</t>
  </si>
  <si>
    <t>Transfers path</t>
  </si>
  <si>
    <t xml:space="preserve">Slow </t>
  </si>
  <si>
    <t xml:space="preserve">Central </t>
  </si>
  <si>
    <t>Fast</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</si>
  <si>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</si>
  <si>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</si>
  <si>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</si>
  <si>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</si>
  <si>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</si>
  <si>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</si>
  <si>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</si>
  <si>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</si>
  <si>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</si>
  <si>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</si>
  <si>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</si>
  <si>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</si>
  <si>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</si>
  <si>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</si>
  <si>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</si>
  <si>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</si>
  <si>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</si>
  <si>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</si>
  <si>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</si>
  <si>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</si>
  <si>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</si>
  <si>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</si>
  <si>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</si>
  <si>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</si>
  <si>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</si>
  <si>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</si>
  <si>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</si>
  <si>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</si>
  <si>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</si>
  <si>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</si>
  <si>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</si>
  <si>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</si>
  <si>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</si>
  <si>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</si>
  <si>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</si>
  <si>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2026 Q1</t>
  </si>
  <si>
    <t>2026 Q2</t>
  </si>
  <si>
    <t>2026 Q3</t>
  </si>
  <si>
    <t>2026 Q4</t>
  </si>
  <si>
    <t>2027 Q1</t>
  </si>
  <si>
    <t>2027 Q2</t>
  </si>
  <si>
    <t>2027 Q3</t>
  </si>
  <si>
    <t>2027 Q4</t>
  </si>
  <si>
    <t>2028 Q1</t>
  </si>
  <si>
    <t>2028 Q2</t>
  </si>
  <si>
    <t>2028 Q3</t>
  </si>
  <si>
    <t>2028 Q4</t>
  </si>
  <si>
    <t>2029 Q1</t>
  </si>
  <si>
    <t>2029 Q2</t>
  </si>
  <si>
    <t>2029 Q3</t>
  </si>
  <si>
    <t>2029 Q4</t>
  </si>
  <si>
    <t>2030 Q1</t>
  </si>
  <si>
    <t>2030 Q2</t>
  </si>
  <si>
    <t>2030 Q3</t>
  </si>
  <si>
    <t>2030 Q4</t>
  </si>
  <si>
    <t>Units held for hedging by emitters</t>
  </si>
  <si>
    <t>SUM (2024-2029)</t>
  </si>
  <si>
    <t>Hedge profile scenario</t>
  </si>
  <si>
    <t>Sector</t>
  </si>
  <si>
    <t>High</t>
  </si>
  <si>
    <t>Liquid fuels</t>
  </si>
  <si>
    <t>Stationary energy</t>
  </si>
  <si>
    <t>Industrial processes + SGGs</t>
  </si>
  <si>
    <t>NZ ETS Waste</t>
  </si>
  <si>
    <t>Emissions exposed to emissions price risk by sector</t>
  </si>
  <si>
    <t>Total hedging volumes</t>
  </si>
  <si>
    <t>SUM large hedging volumes</t>
  </si>
  <si>
    <t>SUM moderate hedging volumes</t>
  </si>
  <si>
    <t>SUM low hedging volumes</t>
  </si>
  <si>
    <t>(For visibility only)</t>
  </si>
  <si>
    <t>Updated recommendations 2025-2029</t>
  </si>
  <si>
    <t>Allocate volume to non-NZ ETS sectors</t>
  </si>
  <si>
    <t>Allocate volume to NZ ETS sectors (NZ ETS cap)</t>
  </si>
  <si>
    <t>Approved overseas units</t>
  </si>
  <si>
    <t>NZU auction volumes</t>
  </si>
  <si>
    <t>Current settings in regulations (for 2029 and 2030 these use the Commission's 2023 advice for visibility estimates as these are not set in regulation)</t>
  </si>
  <si>
    <t>Differences</t>
  </si>
  <si>
    <t>Real prices in 2022 dollars</t>
  </si>
  <si>
    <t>Cost containment reserve</t>
  </si>
  <si>
    <t>Inflation forecast</t>
  </si>
  <si>
    <t>CPI inflation (annual % change)</t>
  </si>
  <si>
    <t xml:space="preserve"> Treasury HYEFU Dec 2023</t>
  </si>
  <si>
    <t>*Inflation assumed to be held constant at year to June 2028 levels for 2029-2030</t>
  </si>
  <si>
    <t>CPI index relative to 2022 dollars</t>
  </si>
  <si>
    <t>*Inflation figures June years</t>
  </si>
  <si>
    <t>Price control settings recommendations</t>
  </si>
  <si>
    <t>CCR Reserve volumes (million units)</t>
  </si>
  <si>
    <r>
      <t>Allowed emissions from NZ ETS sectors 2024-2030 (Mt CO</t>
    </r>
    <r>
      <rPr>
        <b/>
        <vertAlign val="subscript"/>
        <sz val="11"/>
        <color theme="1"/>
        <rFont val="Calibri"/>
        <family val="2"/>
        <scheme val="minor"/>
      </rPr>
      <t>2</t>
    </r>
    <r>
      <rPr>
        <b/>
        <sz val="11"/>
        <color theme="1"/>
        <rFont val="Calibri"/>
        <family val="2"/>
        <scheme val="minor"/>
      </rPr>
      <t>e)</t>
    </r>
  </si>
  <si>
    <t>Units available 2024-2030 under status quo NZ ETS settings</t>
  </si>
  <si>
    <t xml:space="preserve">Surplus units already in market </t>
  </si>
  <si>
    <t xml:space="preserve">Forecast industrial allocation </t>
  </si>
  <si>
    <t xml:space="preserve">Planned auction volume </t>
  </si>
  <si>
    <t>Total NZ ETS cap across 2024-2030</t>
  </si>
  <si>
    <t>Net emissions path to meet emissions budgets</t>
  </si>
  <si>
    <t>Tailwinds scenario</t>
  </si>
  <si>
    <t>(Used in the Commission's Inaia tonu nei advice)</t>
  </si>
  <si>
    <t>Gross emissions path to meet emission budgets</t>
  </si>
  <si>
    <t>Updated NDC provisional budget (561 Mt)</t>
  </si>
  <si>
    <t>Further reductions to meet the NDC</t>
  </si>
  <si>
    <r>
      <rPr>
        <b/>
        <sz val="11"/>
        <color rgb="FF000000"/>
        <rFont val="Calibri"/>
        <family val="2"/>
        <scheme val="minor"/>
      </rPr>
      <t>Note:</t>
    </r>
    <r>
      <rPr>
        <sz val="11"/>
        <color rgb="FF000000"/>
        <rFont val="Calibri"/>
        <family val="2"/>
        <scheme val="minor"/>
      </rPr>
      <t xml:space="preserve"> row 30 should not be read as a fixed annual volume, it is used for illustrative purposes around reduction pathways within the updated NDC provisional budget. </t>
    </r>
  </si>
  <si>
    <r>
      <t xml:space="preserve">Note: </t>
    </r>
    <r>
      <rPr>
        <sz val="11"/>
        <color rgb="FF000000"/>
        <rFont val="Calibri"/>
        <family val="2"/>
        <scheme val="minor"/>
      </rPr>
      <t>the NZ ETS settings 2024 advice helps deliver a portion of the orange area.</t>
    </r>
  </si>
  <si>
    <t>2022 NDC provisional budget</t>
  </si>
  <si>
    <t>Updated NDC provisional budget</t>
  </si>
  <si>
    <t>Estimated abatement gap between emissions budgets and NDC</t>
  </si>
  <si>
    <t>Reduction in abatement gap with Option 1</t>
  </si>
  <si>
    <t>Emissions</t>
  </si>
  <si>
    <t>Previous estimates</t>
  </si>
  <si>
    <t>Updated estimates</t>
  </si>
  <si>
    <t>Updated estimates with impact of Option 1</t>
  </si>
  <si>
    <t>Figures and calculations for graph results</t>
  </si>
  <si>
    <t>NDC</t>
  </si>
  <si>
    <t>Outside NZ ETS</t>
  </si>
  <si>
    <t>Inside NZ ETS</t>
  </si>
  <si>
    <t>Volumes with inventory updates</t>
  </si>
  <si>
    <t>Outside ETS</t>
  </si>
  <si>
    <t>Inside ETS</t>
  </si>
  <si>
    <t>Initial release to Minister</t>
  </si>
  <si>
    <t>29/02/2024</t>
  </si>
  <si>
    <t>Steps 1-7 for unit limits calculations</t>
  </si>
  <si>
    <t>Additional information for unit limit calculations</t>
  </si>
  <si>
    <t>Report figures</t>
  </si>
  <si>
    <t>Supporting spreadsheet for technical annex 1, February 2024</t>
  </si>
  <si>
    <t>Emissions budgets</t>
  </si>
  <si>
    <t>Previous volumes from the Commission's 2022 advice</t>
  </si>
  <si>
    <t>Volumes with Option 1 in NZ ETS settings 2024 advice (applying inventory updates from 2025)</t>
  </si>
  <si>
    <t>Updated additional abatement estimate from our 2024 advice</t>
  </si>
  <si>
    <t>Additional abatement estimate from our 2022 advice</t>
  </si>
  <si>
    <t>Based on emissions budgets (as stepping stones to the 2050 target and domestic component of the NDC) with applied 2023 GHG Inventory updates</t>
  </si>
  <si>
    <t>NZ ETS unit limits settings for 2025-2029</t>
  </si>
  <si>
    <t>Updated contents links</t>
  </si>
  <si>
    <t>(contains current forecast auction volumes for 2029+2030)</t>
  </si>
  <si>
    <t>Unit volume over allowed emissions</t>
  </si>
  <si>
    <t>Figure 1 planned auction volumes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</si>
</sst>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quot;* #,##0.00_-;\-&quot;$&quot;* #,##0.00_-;_-&quot;$&quot;* &quot;-&quot;??_-;_-@_-"/>
    <numFmt numFmtId="43" formatCode="_-* #,##0.00_-;\-* #,##0.00_-;_-* &quot;-&quot;??_-;_-@_-"/>
    <numFmt numFmtId="164" formatCode="0.0"/>
    <numFmt numFmtId="165" formatCode="_-* #,##0.0_-;\-* #,##0.0_-;_-* &quot;-&quot;??_-;_-@_-"/>
    <numFmt numFmtId="166" formatCode="_-* #,##0_-;\-* #,##0_-;_-* &quot;-&quot;??_-;_-@_-"/>
    <numFmt numFmtId="167" formatCode="0.0%"/>
    <numFmt numFmtId="168" formatCode="#,##0.00_ ;\-#,##0.00\ "/>
    <numFmt numFmtId="169" formatCode="0.000"/>
    <numFmt numFmtId="170" formatCode="_-&quot;$&quot;* #,##0.0_-;\-&quot;$&quot;* #,##0.0_-;_-&quot;$&quot;* &quot;-&quot;??_-;_-@_-"/>
    <numFmt numFmtId="171" formatCode="_-* #,##0.000_-;\-* #,##0.000_-;_-* &quot;-&quot;??_-;_-@_-"/>
    <numFmt numFmtId="172" formatCode="_-* #,##0.0000_-;\-* #,##0.0000_-;_-* &quot;-&quot;??_-;_-@_-"/>
  </numFmts>
  <fonts count="29">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1"/>
      <color theme="3" tint="0.249977111117893"/>
      <name val="Calibri"/>
      <family val="2"/>
      <scheme val="minor"/>
    </font>
    <font>
      <u/>
      <sz val="11"/>
      <color rgb="FFFF0000"/>
      <name val="Calibri"/>
      <family val="2"/>
      <scheme val="minor"/>
    </font>
    <font>
      <sz val="1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8"/>
      <name val="Calibri"/>
      <family val="2"/>
      <scheme val="minor"/>
    </font>
    <font>
      <sz val="11"/>
      <color rgb="FF000000"/>
      <name val="Calibri"/>
      <family val="2"/>
    </font>
    <font>
      <b/>
      <sz val="11"/>
      <color rgb="FF000000"/>
      <name val="Calibri"/>
      <family val="2"/>
    </font>
    <font>
      <sz val="11"/>
      <color rgb="FF3F3F76"/>
      <name val="Calibri"/>
      <family val="2"/>
      <scheme val="minor"/>
    </font>
    <font>
      <b/>
      <sz val="11"/>
      <color rgb="FFFA7D00"/>
      <name val="Calibri"/>
      <family val="2"/>
      <scheme val="minor"/>
    </font>
    <font>
      <sz val="11"/>
      <color rgb="FFFA7D00"/>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i/>
      <sz val="11"/>
      <color theme="1"/>
      <name val="Calibri"/>
      <family val="2"/>
      <scheme val="minor"/>
    </font>
    <font>
      <sz val="11"/>
      <color rgb="FF3F3F3F"/>
      <name val="Calibri"/>
      <family val="2"/>
      <scheme val="minor"/>
    </font>
    <font>
      <b/>
      <sz val="12"/>
      <color rgb="FF3F3F3F"/>
      <name val="Calibri"/>
      <family val="2"/>
      <scheme val="minor"/>
    </font>
    <font>
      <b/>
      <vertAlign val="subscript"/>
      <sz val="11"/>
      <color theme="1"/>
      <name val="Calibri"/>
      <family val="2"/>
      <scheme val="minor"/>
    </font>
    <font>
      <b/>
      <u/>
      <sz val="11"/>
      <color theme="10"/>
      <name val="Calibri"/>
      <family val="2"/>
      <scheme val="minor"/>
    </font>
  </fonts>
  <fills count="1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theme="2"/>
        <bgColor indexed="64"/>
      </patternFill>
    </fill>
    <fill>
      <patternFill patternType="solid">
        <fgColor theme="5" tint="0.79998168889431442"/>
        <bgColor indexed="64"/>
      </patternFill>
    </fill>
    <fill>
      <patternFill patternType="solid">
        <fgColor rgb="FFFFCC99"/>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39994506668294322"/>
        <bgColor indexed="64"/>
      </patternFill>
    </fill>
    <fill>
      <patternFill patternType="solid">
        <fgColor theme="8" tint="0.39994506668294322"/>
        <bgColor indexed="64"/>
      </patternFill>
    </fill>
  </fills>
  <borders count="17">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3F3F3F"/>
      </left>
      <right/>
      <top style="thin">
        <color rgb="FF3F3F3F"/>
      </top>
      <bottom style="thin">
        <color rgb="FF3F3F3F"/>
      </bottom>
      <diagonal/>
    </border>
    <border>
      <left style="thin">
        <color rgb="FF3F3F3F"/>
      </left>
      <right style="thin">
        <color rgb="FF3F3F3F"/>
      </right>
      <top style="thin">
        <color rgb="FF3F3F3F"/>
      </top>
      <bottom/>
      <diagonal/>
    </border>
  </borders>
  <cellStyleXfs count="13">
    <xf numFmtId="0" fontId="0" fillId="0" borderId="0"/>
    <xf numFmtId="0" fontId="1" fillId="2" borderId="0" applyNumberFormat="0" applyBorder="0" applyAlignment="0" applyProtection="0"/>
    <xf numFmtId="0" fontId="4"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 applyNumberFormat="0" applyAlignment="0" applyProtection="0"/>
    <xf numFmtId="0" fontId="8" fillId="0" borderId="0"/>
    <xf numFmtId="0" fontId="18" fillId="13" borderId="3" applyNumberFormat="0" applyAlignment="0" applyProtection="0"/>
    <xf numFmtId="0" fontId="19" fillId="6" borderId="3" applyNumberFormat="0" applyAlignment="0" applyProtection="0"/>
    <xf numFmtId="0" fontId="20" fillId="0" borderId="4" applyNumberFormat="0" applyFill="0" applyAlignment="0" applyProtection="0"/>
  </cellStyleXfs>
  <cellXfs count="260">
    <xf numFmtId="0" fontId="0" fillId="0" borderId="0" xfId="0"/>
    <xf numFmtId="0" fontId="0" fillId="3" borderId="0" xfId="0" applyFill="1"/>
    <xf numFmtId="0" fontId="3" fillId="0" borderId="0" xfId="0" applyFont="1"/>
    <xf numFmtId="0" fontId="4" fillId="0" borderId="0" xfId="2"/>
    <xf numFmtId="0" fontId="4" fillId="0" borderId="0" xfId="2" applyFill="1"/>
    <xf numFmtId="0" fontId="5" fillId="0" borderId="0" xfId="0" applyFont="1"/>
    <xf numFmtId="0" fontId="7" fillId="0" borderId="0" xfId="0" applyFont="1"/>
    <xf numFmtId="164" fontId="3" fillId="0" borderId="0" xfId="0" applyNumberFormat="1" applyFont="1"/>
    <xf numFmtId="0" fontId="0" fillId="0" borderId="0" xfId="0" applyAlignment="1">
      <alignment wrapText="1"/>
    </xf>
    <xf numFmtId="0" fontId="0" fillId="7" borderId="0" xfId="0" applyFill="1"/>
    <xf numFmtId="0" fontId="0" fillId="8" borderId="0" xfId="0" applyFill="1"/>
    <xf numFmtId="0" fontId="3" fillId="10" borderId="0" xfId="0" applyFont="1" applyFill="1"/>
    <xf numFmtId="0" fontId="0" fillId="0" borderId="0" xfId="3" applyNumberFormat="1" applyFont="1"/>
    <xf numFmtId="166" fontId="0" fillId="0" borderId="0" xfId="3" applyNumberFormat="1" applyFont="1"/>
    <xf numFmtId="165" fontId="0" fillId="0" borderId="0" xfId="3" applyNumberFormat="1" applyFont="1"/>
    <xf numFmtId="166" fontId="3" fillId="0" borderId="0" xfId="3" applyNumberFormat="1" applyFont="1" applyBorder="1"/>
    <xf numFmtId="166" fontId="3" fillId="0" borderId="0" xfId="3" applyNumberFormat="1" applyFont="1" applyFill="1" applyBorder="1"/>
    <xf numFmtId="0" fontId="8" fillId="0" borderId="0" xfId="3" applyNumberFormat="1" applyFont="1" applyBorder="1"/>
    <xf numFmtId="0" fontId="3" fillId="0" borderId="0" xfId="3" applyNumberFormat="1" applyFont="1" applyBorder="1"/>
    <xf numFmtId="165" fontId="3" fillId="0" borderId="0" xfId="3" applyNumberFormat="1" applyFont="1" applyBorder="1"/>
    <xf numFmtId="0" fontId="3" fillId="7" borderId="0" xfId="0" applyFont="1" applyFill="1"/>
    <xf numFmtId="9" fontId="3" fillId="7" borderId="0" xfId="5" applyFont="1" applyFill="1"/>
    <xf numFmtId="164" fontId="0" fillId="7" borderId="0" xfId="0" applyNumberFormat="1" applyFill="1"/>
    <xf numFmtId="1" fontId="0" fillId="7" borderId="0" xfId="0" applyNumberFormat="1" applyFill="1"/>
    <xf numFmtId="43" fontId="0" fillId="0" borderId="0" xfId="3" applyFont="1"/>
    <xf numFmtId="0" fontId="7" fillId="0" borderId="0" xfId="1" applyFont="1" applyFill="1"/>
    <xf numFmtId="9" fontId="8" fillId="0" borderId="0" xfId="5" applyFont="1" applyFill="1"/>
    <xf numFmtId="167" fontId="8" fillId="0" borderId="0" xfId="5" applyNumberFormat="1" applyFont="1" applyFill="1"/>
    <xf numFmtId="0" fontId="3" fillId="8" borderId="0" xfId="0" applyFont="1" applyFill="1"/>
    <xf numFmtId="166" fontId="0" fillId="8" borderId="0" xfId="3" applyNumberFormat="1" applyFont="1" applyFill="1"/>
    <xf numFmtId="0" fontId="0" fillId="10" borderId="0" xfId="0" applyFill="1"/>
    <xf numFmtId="9" fontId="0" fillId="0" borderId="0" xfId="0" applyNumberFormat="1"/>
    <xf numFmtId="166" fontId="0" fillId="0" borderId="0" xfId="0" applyNumberFormat="1"/>
    <xf numFmtId="164" fontId="0" fillId="0" borderId="0" xfId="0" applyNumberFormat="1"/>
    <xf numFmtId="0" fontId="3" fillId="0" borderId="2" xfId="0" applyFont="1" applyBorder="1"/>
    <xf numFmtId="164" fontId="0" fillId="0" borderId="2" xfId="0" applyNumberFormat="1" applyBorder="1"/>
    <xf numFmtId="0" fontId="0" fillId="0" borderId="2" xfId="0" applyBorder="1"/>
    <xf numFmtId="9" fontId="0" fillId="0" borderId="0" xfId="5" applyFont="1"/>
    <xf numFmtId="168" fontId="0" fillId="0" borderId="0" xfId="3" applyNumberFormat="1" applyFont="1"/>
    <xf numFmtId="0" fontId="3" fillId="9" borderId="0" xfId="0" applyFont="1" applyFill="1"/>
    <xf numFmtId="0" fontId="3" fillId="11" borderId="0" xfId="0" applyFont="1" applyFill="1"/>
    <xf numFmtId="0" fontId="0" fillId="11" borderId="0" xfId="0" applyFill="1"/>
    <xf numFmtId="164" fontId="0" fillId="11" borderId="0" xfId="0" applyNumberFormat="1" applyFill="1"/>
    <xf numFmtId="0" fontId="13" fillId="9" borderId="0" xfId="0" applyFont="1" applyFill="1"/>
    <xf numFmtId="0" fontId="0" fillId="8" borderId="0" xfId="3" applyNumberFormat="1" applyFont="1" applyFill="1"/>
    <xf numFmtId="43" fontId="0" fillId="12" borderId="0" xfId="3" applyFont="1" applyFill="1"/>
    <xf numFmtId="0" fontId="3" fillId="0" borderId="0" xfId="0" applyFont="1" applyAlignment="1">
      <alignment wrapText="1"/>
    </xf>
    <xf numFmtId="43" fontId="0" fillId="11" borderId="0" xfId="3" applyFont="1" applyFill="1"/>
    <xf numFmtId="14" fontId="0" fillId="0" borderId="0" xfId="0" applyNumberFormat="1"/>
    <xf numFmtId="165" fontId="0" fillId="0" borderId="0" xfId="3" applyNumberFormat="1" applyFont="1" applyAlignment="1">
      <alignment wrapText="1"/>
    </xf>
    <xf numFmtId="166" fontId="7" fillId="0" borderId="0" xfId="8" applyNumberFormat="1" applyFont="1" applyFill="1" applyBorder="1"/>
    <xf numFmtId="0" fontId="7" fillId="0" borderId="0" xfId="7" applyFont="1" applyFill="1"/>
    <xf numFmtId="0" fontId="8" fillId="0" borderId="0" xfId="9"/>
    <xf numFmtId="170" fontId="0" fillId="0" borderId="0" xfId="4" applyNumberFormat="1" applyFont="1"/>
    <xf numFmtId="0" fontId="6" fillId="0" borderId="0" xfId="2" applyFont="1" applyFill="1"/>
    <xf numFmtId="0" fontId="1" fillId="0" borderId="0" xfId="1" applyFill="1"/>
    <xf numFmtId="0" fontId="3" fillId="12" borderId="0" xfId="0" applyFont="1" applyFill="1"/>
    <xf numFmtId="0" fontId="0" fillId="12" borderId="0" xfId="0" applyFill="1"/>
    <xf numFmtId="2" fontId="0" fillId="0" borderId="0" xfId="0" applyNumberFormat="1"/>
    <xf numFmtId="43" fontId="0" fillId="0" borderId="0" xfId="3" applyFont="1" applyAlignment="1">
      <alignment wrapText="1"/>
    </xf>
    <xf numFmtId="0" fontId="0" fillId="9" borderId="0" xfId="0" applyFill="1"/>
    <xf numFmtId="0" fontId="0" fillId="0" borderId="0" xfId="0" applyAlignment="1">
      <alignment vertical="top" wrapText="1"/>
    </xf>
    <xf numFmtId="44" fontId="0" fillId="0" borderId="0" xfId="4" applyFont="1"/>
    <xf numFmtId="0" fontId="16" fillId="0" borderId="0" xfId="0" applyFont="1"/>
    <xf numFmtId="43" fontId="0" fillId="0" borderId="0" xfId="0" applyNumberFormat="1"/>
    <xf numFmtId="165" fontId="0" fillId="11" borderId="0" xfId="0" applyNumberFormat="1" applyFill="1"/>
    <xf numFmtId="165" fontId="0" fillId="0" borderId="0" xfId="0" applyNumberFormat="1"/>
    <xf numFmtId="9" fontId="18" fillId="13" borderId="3" xfId="10" applyNumberFormat="1"/>
    <xf numFmtId="2" fontId="18" fillId="13" borderId="3" xfId="10" applyNumberFormat="1"/>
    <xf numFmtId="43" fontId="0" fillId="0" borderId="0" xfId="3" applyFont="1" applyFill="1"/>
    <xf numFmtId="166" fontId="3" fillId="0" borderId="5" xfId="3" applyNumberFormat="1" applyFont="1" applyBorder="1"/>
    <xf numFmtId="43" fontId="3" fillId="0" borderId="5" xfId="3" applyFont="1" applyBorder="1"/>
    <xf numFmtId="9" fontId="9" fillId="0" borderId="0" xfId="6" applyNumberFormat="1" applyFill="1"/>
    <xf numFmtId="0" fontId="3" fillId="14" borderId="0" xfId="0" applyFont="1" applyFill="1"/>
    <xf numFmtId="0" fontId="0" fillId="14" borderId="0" xfId="0" applyFill="1"/>
    <xf numFmtId="9" fontId="0" fillId="14" borderId="0" xfId="5" applyFont="1" applyFill="1"/>
    <xf numFmtId="9" fontId="0" fillId="0" borderId="0" xfId="5" applyFont="1" applyFill="1"/>
    <xf numFmtId="9" fontId="19" fillId="6" borderId="3" xfId="11" applyNumberFormat="1"/>
    <xf numFmtId="0" fontId="0" fillId="15" borderId="0" xfId="0" applyFill="1"/>
    <xf numFmtId="0" fontId="3" fillId="0" borderId="5" xfId="0" applyFont="1" applyBorder="1"/>
    <xf numFmtId="0" fontId="3" fillId="16" borderId="0" xfId="0" applyFont="1" applyFill="1"/>
    <xf numFmtId="0" fontId="0" fillId="16" borderId="0" xfId="0" applyFill="1"/>
    <xf numFmtId="9" fontId="18" fillId="0" borderId="0" xfId="5" applyFont="1" applyFill="1" applyBorder="1"/>
    <xf numFmtId="9" fontId="7" fillId="0" borderId="0" xfId="5" applyFont="1" applyFill="1" applyBorder="1"/>
    <xf numFmtId="0" fontId="11" fillId="6" borderId="1" xfId="8"/>
    <xf numFmtId="43" fontId="11" fillId="6" borderId="1" xfId="3" applyFont="1" applyFill="1" applyBorder="1"/>
    <xf numFmtId="165" fontId="11" fillId="6" borderId="1" xfId="3" applyNumberFormat="1" applyFont="1" applyFill="1" applyBorder="1"/>
    <xf numFmtId="43" fontId="3" fillId="0" borderId="0" xfId="3" applyFont="1"/>
    <xf numFmtId="0" fontId="3" fillId="0" borderId="0" xfId="3" applyNumberFormat="1" applyFont="1"/>
    <xf numFmtId="0" fontId="22" fillId="10" borderId="6" xfId="0" applyFont="1" applyFill="1" applyBorder="1"/>
    <xf numFmtId="0" fontId="23" fillId="10" borderId="6" xfId="0" applyFont="1" applyFill="1" applyBorder="1"/>
    <xf numFmtId="165" fontId="22" fillId="10" borderId="6" xfId="3" applyNumberFormat="1" applyFont="1" applyFill="1" applyBorder="1"/>
    <xf numFmtId="0" fontId="23" fillId="0" borderId="0" xfId="0" applyFont="1"/>
    <xf numFmtId="165" fontId="14" fillId="0" borderId="0" xfId="8" applyNumberFormat="1" applyFont="1" applyFill="1" applyBorder="1"/>
    <xf numFmtId="0" fontId="14" fillId="0" borderId="0" xfId="8" applyFont="1" applyFill="1" applyBorder="1"/>
    <xf numFmtId="164" fontId="18" fillId="13" borderId="3" xfId="10" applyNumberFormat="1"/>
    <xf numFmtId="9" fontId="11" fillId="6" borderId="1" xfId="8" applyNumberFormat="1"/>
    <xf numFmtId="164" fontId="11" fillId="6" borderId="1" xfId="8" applyNumberFormat="1"/>
    <xf numFmtId="0" fontId="18" fillId="13" borderId="3" xfId="10"/>
    <xf numFmtId="164" fontId="19" fillId="6" borderId="3" xfId="11" applyNumberFormat="1"/>
    <xf numFmtId="165" fontId="18" fillId="13" borderId="3" xfId="10" applyNumberFormat="1"/>
    <xf numFmtId="43" fontId="18" fillId="13" borderId="3" xfId="10" applyNumberFormat="1"/>
    <xf numFmtId="165" fontId="11" fillId="6" borderId="1" xfId="8" applyNumberFormat="1"/>
    <xf numFmtId="43" fontId="11" fillId="6" borderId="1" xfId="8" applyNumberFormat="1"/>
    <xf numFmtId="2" fontId="11" fillId="6" borderId="1" xfId="8" applyNumberFormat="1"/>
    <xf numFmtId="44" fontId="18" fillId="13" borderId="3" xfId="10" applyNumberFormat="1"/>
    <xf numFmtId="9" fontId="0" fillId="0" borderId="0" xfId="0" applyNumberFormat="1" applyAlignment="1">
      <alignment wrapText="1"/>
    </xf>
    <xf numFmtId="0" fontId="12" fillId="0" borderId="0" xfId="0" applyFont="1"/>
    <xf numFmtId="164" fontId="20" fillId="0" borderId="4" xfId="12" applyNumberFormat="1"/>
    <xf numFmtId="165" fontId="14" fillId="0" borderId="5" xfId="8" applyNumberFormat="1" applyFont="1" applyFill="1" applyBorder="1"/>
    <xf numFmtId="165" fontId="8" fillId="0" borderId="5" xfId="3" applyNumberFormat="1" applyFont="1" applyBorder="1" applyAlignment="1">
      <alignment wrapText="1"/>
    </xf>
    <xf numFmtId="165" fontId="0" fillId="0" borderId="5" xfId="3" applyNumberFormat="1" applyFont="1" applyBorder="1"/>
    <xf numFmtId="0" fontId="0" fillId="11" borderId="2" xfId="0" applyFill="1" applyBorder="1"/>
    <xf numFmtId="164" fontId="0" fillId="11" borderId="2" xfId="3" applyNumberFormat="1" applyFont="1" applyFill="1" applyBorder="1" applyAlignment="1">
      <alignment wrapText="1"/>
    </xf>
    <xf numFmtId="164" fontId="0" fillId="7" borderId="2" xfId="3" applyNumberFormat="1" applyFont="1" applyFill="1" applyBorder="1" applyAlignment="1">
      <alignment wrapText="1"/>
    </xf>
    <xf numFmtId="164" fontId="0" fillId="7" borderId="2" xfId="3" applyNumberFormat="1" applyFont="1" applyFill="1" applyBorder="1"/>
    <xf numFmtId="0" fontId="0" fillId="7" borderId="2" xfId="0" applyFill="1" applyBorder="1"/>
    <xf numFmtId="0" fontId="8" fillId="0" borderId="0" xfId="0" applyFont="1"/>
    <xf numFmtId="165" fontId="8" fillId="3" borderId="0" xfId="3" applyNumberFormat="1" applyFont="1" applyFill="1" applyBorder="1"/>
    <xf numFmtId="165" fontId="7" fillId="3" borderId="0" xfId="8" applyNumberFormat="1" applyFont="1" applyFill="1" applyBorder="1"/>
    <xf numFmtId="164" fontId="7" fillId="3" borderId="9" xfId="8" applyNumberFormat="1" applyFont="1" applyFill="1" applyBorder="1"/>
    <xf numFmtId="0" fontId="3" fillId="3" borderId="0" xfId="0" applyFont="1" applyFill="1"/>
    <xf numFmtId="164" fontId="7" fillId="3" borderId="7" xfId="8" applyNumberFormat="1" applyFont="1" applyFill="1" applyBorder="1"/>
    <xf numFmtId="164" fontId="7" fillId="3" borderId="8" xfId="8" applyNumberFormat="1" applyFont="1" applyFill="1" applyBorder="1"/>
    <xf numFmtId="165" fontId="3" fillId="3" borderId="0" xfId="3" applyNumberFormat="1" applyFont="1" applyFill="1"/>
    <xf numFmtId="165" fontId="8" fillId="3" borderId="0" xfId="3" applyNumberFormat="1" applyFont="1" applyFill="1"/>
    <xf numFmtId="165" fontId="7" fillId="0" borderId="2" xfId="8" applyNumberFormat="1" applyFont="1" applyFill="1" applyBorder="1"/>
    <xf numFmtId="164" fontId="7" fillId="3" borderId="10" xfId="8" applyNumberFormat="1" applyFont="1" applyFill="1" applyBorder="1"/>
    <xf numFmtId="164" fontId="8" fillId="3" borderId="10" xfId="3" applyNumberFormat="1" applyFont="1" applyFill="1" applyBorder="1"/>
    <xf numFmtId="164" fontId="8" fillId="11" borderId="11" xfId="3" applyNumberFormat="1" applyFont="1" applyFill="1" applyBorder="1"/>
    <xf numFmtId="164" fontId="8" fillId="7" borderId="11" xfId="3" applyNumberFormat="1" applyFont="1" applyFill="1" applyBorder="1"/>
    <xf numFmtId="43" fontId="19" fillId="6" borderId="3" xfId="11" applyNumberFormat="1"/>
    <xf numFmtId="171" fontId="0" fillId="0" borderId="0" xfId="0" applyNumberFormat="1"/>
    <xf numFmtId="172" fontId="0" fillId="0" borderId="0" xfId="0" applyNumberFormat="1"/>
    <xf numFmtId="171" fontId="19" fillId="6" borderId="3" xfId="11" applyNumberFormat="1"/>
    <xf numFmtId="0" fontId="0" fillId="0" borderId="0" xfId="0" applyAlignment="1">
      <alignment vertical="center"/>
    </xf>
    <xf numFmtId="0" fontId="0" fillId="7" borderId="0" xfId="0" applyFill="1" applyAlignment="1">
      <alignment vertical="center"/>
    </xf>
    <xf numFmtId="43" fontId="3" fillId="11" borderId="0" xfId="3" applyFont="1" applyFill="1" applyBorder="1"/>
    <xf numFmtId="9" fontId="3" fillId="0" borderId="0" xfId="0" applyNumberFormat="1" applyFont="1"/>
    <xf numFmtId="0" fontId="3" fillId="15" borderId="0" xfId="0" applyFont="1" applyFill="1"/>
    <xf numFmtId="167" fontId="8" fillId="15" borderId="0" xfId="5" applyNumberFormat="1" applyFont="1" applyFill="1"/>
    <xf numFmtId="166" fontId="0" fillId="15" borderId="0" xfId="3" applyNumberFormat="1" applyFont="1" applyFill="1"/>
    <xf numFmtId="9" fontId="0" fillId="11" borderId="0" xfId="5" applyFont="1" applyFill="1"/>
    <xf numFmtId="0" fontId="17" fillId="0" borderId="0" xfId="0" applyFont="1"/>
    <xf numFmtId="43" fontId="3" fillId="15" borderId="0" xfId="3" applyFont="1" applyFill="1"/>
    <xf numFmtId="43" fontId="0" fillId="15" borderId="0" xfId="3" applyFont="1" applyFill="1"/>
    <xf numFmtId="0" fontId="13" fillId="0" borderId="0" xfId="0" applyFont="1"/>
    <xf numFmtId="0" fontId="3" fillId="11" borderId="2" xfId="0" applyFont="1" applyFill="1" applyBorder="1"/>
    <xf numFmtId="0" fontId="3" fillId="0" borderId="0" xfId="0" applyFont="1" applyAlignment="1">
      <alignment vertical="center"/>
    </xf>
    <xf numFmtId="0" fontId="0" fillId="11" borderId="0" xfId="0" applyFill="1" applyAlignment="1">
      <alignment vertical="center"/>
    </xf>
    <xf numFmtId="0" fontId="3" fillId="11" borderId="0" xfId="0" applyFont="1" applyFill="1" applyAlignment="1">
      <alignment vertical="center"/>
    </xf>
    <xf numFmtId="0" fontId="7" fillId="12" borderId="0" xfId="0" applyFont="1" applyFill="1"/>
    <xf numFmtId="43" fontId="7" fillId="12" borderId="0" xfId="1" applyNumberFormat="1" applyFont="1" applyFill="1"/>
    <xf numFmtId="171" fontId="0" fillId="12" borderId="0" xfId="3" applyNumberFormat="1" applyFont="1" applyFill="1"/>
    <xf numFmtId="43" fontId="7" fillId="7" borderId="0" xfId="1" applyNumberFormat="1" applyFont="1" applyFill="1"/>
    <xf numFmtId="164" fontId="11" fillId="0" borderId="0" xfId="8" applyNumberFormat="1" applyFill="1" applyBorder="1"/>
    <xf numFmtId="164" fontId="19" fillId="0" borderId="0" xfId="11" applyNumberFormat="1" applyFill="1" applyBorder="1"/>
    <xf numFmtId="1" fontId="11" fillId="0" borderId="0" xfId="8" applyNumberFormat="1" applyFill="1" applyBorder="1"/>
    <xf numFmtId="0" fontId="12" fillId="15" borderId="0" xfId="0" applyFont="1" applyFill="1"/>
    <xf numFmtId="0" fontId="18" fillId="15" borderId="0" xfId="10" applyFill="1" applyBorder="1"/>
    <xf numFmtId="164" fontId="11" fillId="15" borderId="0" xfId="8" applyNumberFormat="1" applyFill="1" applyBorder="1"/>
    <xf numFmtId="0" fontId="19" fillId="6" borderId="3" xfId="11"/>
    <xf numFmtId="0" fontId="2" fillId="0" borderId="0" xfId="0" applyFont="1"/>
    <xf numFmtId="0" fontId="21" fillId="0" borderId="0" xfId="0" applyFont="1"/>
    <xf numFmtId="0" fontId="0" fillId="3" borderId="0" xfId="0" applyFill="1" applyAlignment="1">
      <alignment wrapText="1"/>
    </xf>
    <xf numFmtId="0" fontId="7" fillId="0" borderId="0" xfId="0" applyFont="1" applyAlignment="1">
      <alignment wrapText="1"/>
    </xf>
    <xf numFmtId="0" fontId="1" fillId="0" borderId="0" xfId="1" applyFill="1" applyAlignment="1">
      <alignment wrapText="1"/>
    </xf>
    <xf numFmtId="0" fontId="5" fillId="0" borderId="0" xfId="0" applyFont="1" applyAlignment="1">
      <alignment wrapText="1"/>
    </xf>
    <xf numFmtId="2" fontId="19" fillId="6" borderId="3" xfId="11" applyNumberFormat="1"/>
    <xf numFmtId="0" fontId="3" fillId="0" borderId="0" xfId="0" applyFont="1" applyAlignment="1">
      <alignment horizontal="center" vertical="center" wrapText="1"/>
    </xf>
    <xf numFmtId="0" fontId="3" fillId="0" borderId="0" xfId="0" applyFont="1" applyAlignment="1">
      <alignment horizontal="center" wrapText="1"/>
    </xf>
    <xf numFmtId="166" fontId="3" fillId="8" borderId="0" xfId="3" applyNumberFormat="1" applyFont="1" applyFill="1"/>
    <xf numFmtId="165" fontId="0" fillId="0" borderId="0" xfId="3" applyNumberFormat="1" applyFont="1" applyAlignment="1">
      <alignment horizontal="right"/>
    </xf>
    <xf numFmtId="165" fontId="0" fillId="0" borderId="0" xfId="3" applyNumberFormat="1" applyFont="1" applyBorder="1" applyAlignment="1">
      <alignment horizontal="right"/>
    </xf>
    <xf numFmtId="165" fontId="8" fillId="0" borderId="0" xfId="3" applyNumberFormat="1" applyFont="1" applyFill="1" applyBorder="1" applyAlignment="1">
      <alignment horizontal="right"/>
    </xf>
    <xf numFmtId="165" fontId="3" fillId="0" borderId="5" xfId="3" applyNumberFormat="1" applyFont="1" applyFill="1" applyBorder="1" applyAlignment="1">
      <alignment horizontal="right"/>
    </xf>
    <xf numFmtId="164" fontId="7" fillId="11" borderId="11" xfId="8" applyNumberFormat="1" applyFont="1" applyFill="1" applyBorder="1"/>
    <xf numFmtId="164" fontId="7" fillId="7" borderId="11" xfId="8" applyNumberFormat="1" applyFont="1" applyFill="1" applyBorder="1"/>
    <xf numFmtId="164" fontId="14" fillId="6" borderId="1" xfId="8" applyNumberFormat="1" applyFont="1"/>
    <xf numFmtId="168" fontId="7" fillId="6" borderId="3" xfId="11" applyNumberFormat="1" applyFont="1"/>
    <xf numFmtId="164" fontId="7" fillId="6" borderId="3" xfId="11" applyNumberFormat="1" applyFont="1"/>
    <xf numFmtId="0" fontId="14" fillId="18" borderId="0" xfId="0" applyFont="1" applyFill="1" applyAlignment="1">
      <alignment vertical="center"/>
    </xf>
    <xf numFmtId="0" fontId="7" fillId="18" borderId="0" xfId="0" applyFont="1" applyFill="1" applyAlignment="1">
      <alignment vertical="center"/>
    </xf>
    <xf numFmtId="0" fontId="7" fillId="18" borderId="0" xfId="0" applyFont="1" applyFill="1"/>
    <xf numFmtId="0" fontId="0" fillId="0" borderId="0" xfId="0" applyAlignment="1">
      <alignment horizontal="right"/>
    </xf>
    <xf numFmtId="0" fontId="24" fillId="0" borderId="0" xfId="0" applyFont="1" applyAlignment="1">
      <alignment wrapText="1"/>
    </xf>
    <xf numFmtId="0" fontId="0" fillId="0" borderId="0" xfId="0" applyAlignment="1">
      <alignment horizontal="right" wrapText="1"/>
    </xf>
    <xf numFmtId="165" fontId="18" fillId="13" borderId="3" xfId="3" applyNumberFormat="1" applyFont="1" applyFill="1" applyBorder="1"/>
    <xf numFmtId="164" fontId="18" fillId="13" borderId="3" xfId="3" applyNumberFormat="1" applyFont="1" applyFill="1" applyBorder="1" applyAlignment="1">
      <alignment wrapText="1"/>
    </xf>
    <xf numFmtId="164" fontId="11" fillId="6" borderId="1" xfId="3" applyNumberFormat="1" applyFont="1" applyFill="1" applyBorder="1"/>
    <xf numFmtId="43" fontId="0" fillId="7" borderId="0" xfId="3" applyFont="1" applyFill="1"/>
    <xf numFmtId="165" fontId="26" fillId="10" borderId="1" xfId="8" applyNumberFormat="1" applyFont="1" applyFill="1"/>
    <xf numFmtId="164" fontId="11" fillId="15" borderId="1" xfId="8" applyNumberFormat="1" applyFill="1" applyAlignment="1">
      <alignment wrapText="1"/>
    </xf>
    <xf numFmtId="164" fontId="11" fillId="15" borderId="1" xfId="8" applyNumberFormat="1" applyFill="1"/>
    <xf numFmtId="0" fontId="0" fillId="15" borderId="2" xfId="0" applyFill="1" applyBorder="1"/>
    <xf numFmtId="164" fontId="3" fillId="15" borderId="11" xfId="3" applyNumberFormat="1" applyFont="1" applyFill="1" applyBorder="1"/>
    <xf numFmtId="165" fontId="3" fillId="0" borderId="0" xfId="3" applyNumberFormat="1" applyFont="1" applyFill="1" applyBorder="1"/>
    <xf numFmtId="165" fontId="3" fillId="0" borderId="5" xfId="3" applyNumberFormat="1" applyFont="1" applyFill="1" applyBorder="1" applyAlignment="1">
      <alignment wrapText="1"/>
    </xf>
    <xf numFmtId="165" fontId="3" fillId="0" borderId="5" xfId="3" applyNumberFormat="1" applyFont="1" applyFill="1" applyBorder="1"/>
    <xf numFmtId="0" fontId="11" fillId="6" borderId="1" xfId="8" applyAlignment="1">
      <alignment horizontal="center"/>
    </xf>
    <xf numFmtId="164" fontId="0" fillId="15" borderId="0" xfId="0" applyNumberFormat="1" applyFill="1"/>
    <xf numFmtId="44" fontId="20" fillId="6" borderId="3" xfId="11" applyNumberFormat="1" applyFont="1"/>
    <xf numFmtId="44" fontId="25" fillId="6" borderId="1" xfId="8" applyNumberFormat="1" applyFont="1"/>
    <xf numFmtId="165" fontId="20" fillId="0" borderId="4" xfId="12" applyNumberFormat="1"/>
    <xf numFmtId="0" fontId="20" fillId="0" borderId="4" xfId="12"/>
    <xf numFmtId="164" fontId="19" fillId="0" borderId="4" xfId="12" applyNumberFormat="1" applyFont="1"/>
    <xf numFmtId="0" fontId="19" fillId="0" borderId="4" xfId="12" applyFont="1"/>
    <xf numFmtId="165" fontId="18" fillId="13" borderId="3" xfId="10" applyNumberFormat="1" applyAlignment="1">
      <alignment horizontal="right"/>
    </xf>
    <xf numFmtId="165" fontId="20" fillId="0" borderId="4" xfId="12" applyNumberFormat="1" applyAlignment="1">
      <alignment horizontal="right"/>
    </xf>
    <xf numFmtId="0" fontId="20" fillId="0" borderId="4" xfId="12" applyAlignment="1">
      <alignment horizontal="right"/>
    </xf>
    <xf numFmtId="43" fontId="19" fillId="6" borderId="3" xfId="11" applyNumberFormat="1" applyAlignment="1">
      <alignment horizontal="right"/>
    </xf>
    <xf numFmtId="164" fontId="11" fillId="0" borderId="1" xfId="8" applyNumberFormat="1" applyFill="1"/>
    <xf numFmtId="165" fontId="0" fillId="0" borderId="0" xfId="3" applyNumberFormat="1" applyFont="1" applyFill="1"/>
    <xf numFmtId="0" fontId="0" fillId="0" borderId="0" xfId="3" applyNumberFormat="1" applyFont="1" applyFill="1"/>
    <xf numFmtId="165" fontId="19" fillId="6" borderId="3" xfId="11" applyNumberFormat="1"/>
    <xf numFmtId="165" fontId="0" fillId="0" borderId="0" xfId="3" applyNumberFormat="1" applyFont="1" applyFill="1" applyBorder="1"/>
    <xf numFmtId="165" fontId="11" fillId="0" borderId="0" xfId="8" applyNumberFormat="1" applyFill="1" applyBorder="1"/>
    <xf numFmtId="164" fontId="18" fillId="15" borderId="0" xfId="10" applyNumberFormat="1" applyFill="1" applyBorder="1"/>
    <xf numFmtId="0" fontId="12" fillId="0" borderId="0" xfId="0" applyFont="1" applyAlignment="1">
      <alignment wrapText="1"/>
    </xf>
    <xf numFmtId="0" fontId="3" fillId="0" borderId="0" xfId="3" applyNumberFormat="1" applyFont="1" applyFill="1"/>
    <xf numFmtId="0" fontId="28" fillId="0" borderId="0" xfId="2" applyFont="1"/>
    <xf numFmtId="164" fontId="18" fillId="13" borderId="3" xfId="3" applyNumberFormat="1" applyFont="1" applyFill="1" applyBorder="1"/>
    <xf numFmtId="164" fontId="7" fillId="17" borderId="3" xfId="3" applyNumberFormat="1" applyFont="1" applyFill="1" applyBorder="1" applyAlignment="1">
      <alignment wrapText="1"/>
    </xf>
    <xf numFmtId="0" fontId="3" fillId="7" borderId="0" xfId="0" applyFont="1" applyFill="1" applyAlignment="1">
      <alignment vertical="center"/>
    </xf>
    <xf numFmtId="0" fontId="14" fillId="7" borderId="0" xfId="0" applyFont="1" applyFill="1" applyAlignment="1">
      <alignment vertical="center"/>
    </xf>
    <xf numFmtId="0" fontId="7" fillId="7" borderId="0" xfId="0" applyFont="1" applyFill="1"/>
    <xf numFmtId="0" fontId="17" fillId="7" borderId="0" xfId="0" applyFont="1" applyFill="1"/>
    <xf numFmtId="165" fontId="0" fillId="11" borderId="0" xfId="3" applyNumberFormat="1" applyFont="1" applyFill="1"/>
    <xf numFmtId="169" fontId="11" fillId="0" borderId="0" xfId="8" applyNumberFormat="1" applyFill="1" applyBorder="1"/>
    <xf numFmtId="164" fontId="0" fillId="10" borderId="0" xfId="0" applyNumberFormat="1" applyFill="1"/>
    <xf numFmtId="164" fontId="3" fillId="15" borderId="0" xfId="0" applyNumberFormat="1" applyFont="1" applyFill="1" applyAlignment="1">
      <alignment wrapText="1"/>
    </xf>
    <xf numFmtId="0" fontId="14" fillId="0" borderId="0" xfId="6" applyFont="1" applyFill="1"/>
    <xf numFmtId="0" fontId="14" fillId="0" borderId="0" xfId="0" applyFont="1"/>
    <xf numFmtId="2" fontId="19" fillId="6" borderId="12" xfId="11" applyNumberFormat="1" applyBorder="1"/>
    <xf numFmtId="2" fontId="11" fillId="6" borderId="15" xfId="8" applyNumberFormat="1" applyBorder="1"/>
    <xf numFmtId="2" fontId="19" fillId="14" borderId="0" xfId="11" applyNumberFormat="1" applyFill="1" applyBorder="1"/>
    <xf numFmtId="2" fontId="11" fillId="14" borderId="0" xfId="8" applyNumberFormat="1" applyFill="1" applyBorder="1"/>
    <xf numFmtId="164" fontId="0" fillId="10" borderId="0" xfId="0" applyNumberFormat="1" applyFill="1" applyBorder="1"/>
    <xf numFmtId="164" fontId="20" fillId="14" borderId="0" xfId="12" applyNumberFormat="1" applyFill="1" applyBorder="1"/>
    <xf numFmtId="166" fontId="11" fillId="6" borderId="1" xfId="8" applyNumberFormat="1"/>
    <xf numFmtId="164" fontId="18" fillId="13" borderId="3" xfId="10" applyNumberFormat="1" applyAlignment="1">
      <alignment wrapText="1"/>
    </xf>
    <xf numFmtId="49" fontId="0" fillId="0" borderId="2" xfId="0" applyNumberFormat="1" applyFill="1" applyBorder="1" applyAlignment="1">
      <alignment horizontal="center"/>
    </xf>
    <xf numFmtId="14" fontId="0" fillId="0" borderId="2" xfId="0" applyNumberFormat="1" applyBorder="1" applyAlignment="1">
      <alignment horizontal="center"/>
    </xf>
    <xf numFmtId="0" fontId="13" fillId="0" borderId="0" xfId="0" applyFont="1" applyAlignment="1">
      <alignment horizontal="center" vertical="center" wrapText="1"/>
    </xf>
    <xf numFmtId="0" fontId="3" fillId="0" borderId="2" xfId="0" applyFont="1" applyBorder="1" applyAlignment="1">
      <alignment horizontal="center"/>
    </xf>
    <xf numFmtId="0" fontId="12" fillId="0" borderId="2" xfId="0" applyFont="1" applyBorder="1" applyAlignment="1">
      <alignment horizontal="center"/>
    </xf>
    <xf numFmtId="164" fontId="18" fillId="13" borderId="3" xfId="10" applyNumberFormat="1" applyAlignment="1">
      <alignment horizontal="center"/>
    </xf>
    <xf numFmtId="0" fontId="18" fillId="13" borderId="12" xfId="10" applyBorder="1" applyAlignment="1">
      <alignment horizontal="center"/>
    </xf>
    <xf numFmtId="0" fontId="18" fillId="13" borderId="13" xfId="10" applyBorder="1" applyAlignment="1">
      <alignment horizontal="center"/>
    </xf>
    <xf numFmtId="0" fontId="18" fillId="13" borderId="14" xfId="10" applyBorder="1" applyAlignment="1">
      <alignment horizontal="center"/>
    </xf>
    <xf numFmtId="0" fontId="3" fillId="0" borderId="0" xfId="0" applyFont="1" applyAlignment="1">
      <alignment horizontal="center"/>
    </xf>
    <xf numFmtId="164" fontId="3" fillId="15" borderId="0" xfId="0" applyNumberFormat="1" applyFont="1" applyFill="1" applyAlignment="1">
      <alignment horizontal="center"/>
    </xf>
    <xf numFmtId="0" fontId="3" fillId="15" borderId="2" xfId="0" applyFont="1" applyFill="1" applyBorder="1" applyAlignment="1">
      <alignment horizontal="center"/>
    </xf>
    <xf numFmtId="0" fontId="3" fillId="7" borderId="2" xfId="0" applyFont="1" applyFill="1" applyBorder="1" applyAlignment="1">
      <alignment horizontal="center"/>
    </xf>
    <xf numFmtId="165" fontId="8" fillId="0" borderId="2" xfId="3" applyNumberFormat="1" applyFont="1" applyFill="1" applyBorder="1" applyAlignment="1">
      <alignment horizontal="center" vertical="center"/>
    </xf>
    <xf numFmtId="165" fontId="0" fillId="0" borderId="0" xfId="3" applyNumberFormat="1" applyFont="1" applyAlignment="1">
      <alignment horizontal="right"/>
    </xf>
    <xf numFmtId="0" fontId="3" fillId="0" borderId="0" xfId="0" applyFont="1" applyAlignment="1">
      <alignment horizontal="center" wrapText="1"/>
    </xf>
    <xf numFmtId="0" fontId="0" fillId="0" borderId="0" xfId="0" applyAlignment="1"/>
    <xf numFmtId="165" fontId="11" fillId="6" borderId="16" xfId="8" applyNumberFormat="1" applyBorder="1"/>
    <xf numFmtId="43" fontId="3" fillId="0" borderId="2" xfId="0" applyNumberFormat="1" applyFont="1" applyBorder="1"/>
  </cellXfs>
  <cellStyles count="13">
    <cellStyle name="Bad" xfId="1" builtinId="27"/>
    <cellStyle name="Calculation" xfId="11" builtinId="22"/>
    <cellStyle name="Comma" xfId="3" builtinId="3"/>
    <cellStyle name="Currency" xfId="4" builtinId="4"/>
    <cellStyle name="Good" xfId="6" builtinId="26"/>
    <cellStyle name="Hyperlink" xfId="2" builtinId="8"/>
    <cellStyle name="Input" xfId="10" builtinId="20"/>
    <cellStyle name="Linked Cell" xfId="12" builtinId="24"/>
    <cellStyle name="Neutral" xfId="7" builtinId="28"/>
    <cellStyle name="Normal" xfId="0" builtinId="0"/>
    <cellStyle name="Normal 2" xfId="9" xr:uid="{AB49941B-1528-4DA1-AE2A-958A086A25A0}"/>
    <cellStyle name="Output" xfId="8" builtinId="21"/>
    <cellStyle name="Percent" xfId="5" builtinId="5"/>
  </cellStyles>
  <dxfs count="0"/>
  <tableStyles count="1" defaultTableStyle="TableStyleMedium2" defaultPivotStyle="PivotStyleLight16">
    <tableStyle name="Invisible" pivot="0" table="0" count="0" xr9:uid="{6457ED2E-4BCD-4126-8D3E-718E290C8152}"/>
  </tableStyles>
  <colors>
    <mruColors>
      <color rgb="FF434A6B"/>
      <color rgb="FFF4569A"/>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sharedStrings" Target="sharedStrings.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theme" Target="theme/theme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sheetMetadata" Target="metadata.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260" b="0" i="0" u="none" strike="noStrike" kern="1200" spc="0" baseline="0">
                <a:solidFill>
                  <a:srgbClr val="000000">
                    <a:lumMod val="65000"/>
                    <a:lumOff val="35000"/>
                  </a:srgbClr>
                </a:solidFill>
                <a:latin typeface="+mn-lt"/>
                <a:ea typeface="+mn-ea"/>
                <a:cs typeface="+mn-cs"/>
              </a:defRPr>
            </a:pPr>
            <a:r>
              <a:rPr lang="en-NZ" sz="1200" b="1"/>
              <a:t>Figure 5 -(Technical Annex) </a:t>
            </a:r>
            <a:r>
              <a:rPr lang="en-NZ" sz="1200" b="1" i="0">
                <a:effectLst/>
              </a:rPr>
              <a:t>Comparison of 2022 and updated surplus estimate ranges</a:t>
            </a:r>
            <a:r>
              <a:rPr lang="en-NZ" b="1"/>
              <a:t> </a:t>
            </a:r>
          </a:p>
        </c:rich>
      </c:tx>
      <c:layout>
        <c:manualLayout>
          <c:xMode val="edge"/>
          <c:yMode val="edge"/>
          <c:x val="9.6424716918679912E-4"/>
          <c:y val="0"/>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260" b="0" i="0" u="none" strike="noStrike" kern="1200" spc="0" baseline="0">
              <a:solidFill>
                <a:srgbClr val="000000">
                  <a:lumMod val="65000"/>
                  <a:lumOff val="35000"/>
                </a:srgbClr>
              </a:solidFill>
              <a:latin typeface="+mn-lt"/>
              <a:ea typeface="+mn-ea"/>
              <a:cs typeface="+mn-cs"/>
            </a:defRPr>
          </a:pPr>
          <a:endParaRPr lang="en-US"/>
        </a:p>
      </c:txPr>
    </c:title>
    <c:autoTitleDeleted val="0"/>
    <c:plotArea>
      <c:layout>
        <c:manualLayout>
          <c:layoutTarget val="inner"/>
          <c:xMode val="edge"/>
          <c:yMode val="edge"/>
          <c:x val="0.20618923611111112"/>
          <c:y val="0.19678969424181281"/>
          <c:w val="0.76447743055555539"/>
          <c:h val="0.58990749650783803"/>
        </c:manualLayout>
      </c:layout>
      <c:barChart>
        <c:barDir val="bar"/>
        <c:grouping val="stacked"/>
        <c:varyColors val="0"/>
        <c:ser>
          <c:idx val="0"/>
          <c:order val="0"/>
          <c:tx>
            <c:strRef>
              <c:f>'5a. Surplus reduction volume'!$P$5</c:f>
              <c:strCache>
                <c:ptCount val="1"/>
                <c:pt idx="0">
                  <c:v>Low</c:v>
                </c:pt>
              </c:strCache>
            </c:strRef>
          </c:tx>
          <c:spPr>
            <a:noFill/>
            <a:ln>
              <a:noFill/>
            </a:ln>
            <a:effectLst/>
          </c:spPr>
          <c:invertIfNegative val="0"/>
          <c:cat>
            <c:strRef>
              <c:f>'5a. Surplus reduction volume'!$O$6:$O$7</c:f>
              <c:strCache>
                <c:ptCount val="2"/>
                <c:pt idx="0">
                  <c:v>2022 estimated range</c:v>
                </c:pt>
                <c:pt idx="1">
                  <c:v>2024 updated estimated range</c:v>
                </c:pt>
              </c:strCache>
            </c:strRef>
          </c:cat>
          <c:val>
            <c:numRef>
              <c:f>'5a. Surplus reduction volume'!$P$6:$P$7</c:f>
              <c:numCache>
                <c:formatCode>0.0</c:formatCode>
                <c:ptCount val="2"/>
                <c:pt idx="0">
                  <c:v>33.200000000000017</c:v>
                </c:pt>
                <c:pt idx="1">
                  <c:v>51.131923369518574</c:v>
                </c:pt>
              </c:numCache>
            </c:numRef>
          </c:val>
          <c:extLst>
            <c:ext xmlns:c16="http://schemas.microsoft.com/office/drawing/2014/chart" uri="{C3380CC4-5D6E-409C-BE32-E72D297353CC}">
              <c16:uniqueId val="{00000000-35E2-4584-B21A-53D68CAA15DF}"/>
            </c:ext>
          </c:extLst>
        </c:ser>
        <c:ser>
          <c:idx val="1"/>
          <c:order val="1"/>
          <c:tx>
            <c:strRef>
              <c:f>'5a. Surplus reduction volume'!$Q$5</c:f>
              <c:strCache>
                <c:ptCount val="1"/>
                <c:pt idx="0">
                  <c:v>Central</c:v>
                </c:pt>
              </c:strCache>
            </c:strRef>
          </c:tx>
          <c:spPr>
            <a:solidFill>
              <a:schemeClr val="accent3"/>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7-35E2-4584-B21A-53D68CAA15DF}"/>
              </c:ext>
            </c:extLst>
          </c:dPt>
          <c:dPt>
            <c:idx val="1"/>
            <c:invertIfNegative val="0"/>
            <c:bubble3D val="0"/>
            <c:spPr>
              <a:solidFill>
                <a:schemeClr val="tx2"/>
              </a:solidFill>
              <a:ln>
                <a:noFill/>
              </a:ln>
              <a:effectLst/>
            </c:spPr>
            <c:extLst>
              <c:ext xmlns:c16="http://schemas.microsoft.com/office/drawing/2014/chart" uri="{C3380CC4-5D6E-409C-BE32-E72D297353CC}">
                <c16:uniqueId val="{00000003-35E2-4584-B21A-53D68CAA15DF}"/>
              </c:ext>
            </c:extLst>
          </c:dPt>
          <c:cat>
            <c:strRef>
              <c:f>'5a. Surplus reduction volume'!$O$6:$O$7</c:f>
              <c:strCache>
                <c:ptCount val="2"/>
                <c:pt idx="0">
                  <c:v>2022 estimated range</c:v>
                </c:pt>
                <c:pt idx="1">
                  <c:v>2024 updated estimated range</c:v>
                </c:pt>
              </c:strCache>
            </c:strRef>
          </c:cat>
          <c:val>
            <c:numRef>
              <c:f>'5a. Surplus reduction volume'!$Q$6:$Q$7</c:f>
              <c:numCache>
                <c:formatCode>0.0</c:formatCode>
                <c:ptCount val="2"/>
                <c:pt idx="0">
                  <c:v>15.899999999999991</c:v>
                </c:pt>
                <c:pt idx="1">
                  <c:v>16.821530886970919</c:v>
                </c:pt>
              </c:numCache>
            </c:numRef>
          </c:val>
          <c:extLst>
            <c:ext xmlns:c16="http://schemas.microsoft.com/office/drawing/2014/chart" uri="{C3380CC4-5D6E-409C-BE32-E72D297353CC}">
              <c16:uniqueId val="{00000001-35E2-4584-B21A-53D68CAA15DF}"/>
            </c:ext>
          </c:extLst>
        </c:ser>
        <c:ser>
          <c:idx val="2"/>
          <c:order val="2"/>
          <c:tx>
            <c:strRef>
              <c:f>'5a. Surplus reduction volume'!$R$5</c:f>
              <c:strCache>
                <c:ptCount val="1"/>
                <c:pt idx="0">
                  <c:v>Large</c:v>
                </c:pt>
              </c:strCache>
            </c:strRef>
          </c:tx>
          <c:spPr>
            <a:solidFill>
              <a:schemeClr val="accent3"/>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8-35E2-4584-B21A-53D68CAA15DF}"/>
              </c:ext>
            </c:extLst>
          </c:dPt>
          <c:dPt>
            <c:idx val="1"/>
            <c:invertIfNegative val="0"/>
            <c:bubble3D val="0"/>
            <c:spPr>
              <a:solidFill>
                <a:schemeClr val="tx2"/>
              </a:solidFill>
              <a:ln>
                <a:noFill/>
              </a:ln>
              <a:effectLst/>
            </c:spPr>
            <c:extLst>
              <c:ext xmlns:c16="http://schemas.microsoft.com/office/drawing/2014/chart" uri="{C3380CC4-5D6E-409C-BE32-E72D297353CC}">
                <c16:uniqueId val="{00000004-35E2-4584-B21A-53D68CAA15DF}"/>
              </c:ext>
            </c:extLst>
          </c:dPt>
          <c:cat>
            <c:strRef>
              <c:f>'5a. Surplus reduction volume'!$O$6:$O$7</c:f>
              <c:strCache>
                <c:ptCount val="2"/>
                <c:pt idx="0">
                  <c:v>2022 estimated range</c:v>
                </c:pt>
                <c:pt idx="1">
                  <c:v>2024 updated estimated range</c:v>
                </c:pt>
              </c:strCache>
            </c:strRef>
          </c:cat>
          <c:val>
            <c:numRef>
              <c:f>'5a. Surplus reduction volume'!$R$6:$R$7</c:f>
              <c:numCache>
                <c:formatCode>0.0</c:formatCode>
                <c:ptCount val="2"/>
                <c:pt idx="0">
                  <c:v>17.200000000000003</c:v>
                </c:pt>
                <c:pt idx="1">
                  <c:v>16.321574695017105</c:v>
                </c:pt>
              </c:numCache>
            </c:numRef>
          </c:val>
          <c:extLst>
            <c:ext xmlns:c16="http://schemas.microsoft.com/office/drawing/2014/chart" uri="{C3380CC4-5D6E-409C-BE32-E72D297353CC}">
              <c16:uniqueId val="{00000002-35E2-4584-B21A-53D68CAA15DF}"/>
            </c:ext>
          </c:extLst>
        </c:ser>
        <c:dLbls>
          <c:showLegendKey val="0"/>
          <c:showVal val="0"/>
          <c:showCatName val="0"/>
          <c:showSerName val="0"/>
          <c:showPercent val="0"/>
          <c:showBubbleSize val="0"/>
        </c:dLbls>
        <c:gapWidth val="96"/>
        <c:overlap val="100"/>
        <c:axId val="479077232"/>
        <c:axId val="577600768"/>
      </c:barChart>
      <c:catAx>
        <c:axId val="479077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7600768"/>
        <c:crosses val="autoZero"/>
        <c:auto val="1"/>
        <c:lblAlgn val="ctr"/>
        <c:lblOffset val="100"/>
        <c:noMultiLvlLbl val="0"/>
      </c:catAx>
      <c:valAx>
        <c:axId val="577600768"/>
        <c:scaling>
          <c:orientation val="minMax"/>
          <c:max val="90"/>
          <c:min val="3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Surplus volume (million units)</a:t>
                </a:r>
              </a:p>
            </c:rich>
          </c:tx>
          <c:layout>
            <c:manualLayout>
              <c:xMode val="edge"/>
              <c:yMode val="edge"/>
              <c:x val="0.40657100694444442"/>
              <c:y val="0.89428722222222223"/>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479077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60" b="1" i="0" u="none" strike="noStrike" kern="1200" spc="0" baseline="0">
                <a:solidFill>
                  <a:schemeClr val="tx1">
                    <a:lumMod val="65000"/>
                    <a:lumOff val="35000"/>
                  </a:schemeClr>
                </a:solidFill>
                <a:latin typeface="+mn-lt"/>
                <a:ea typeface="+mn-ea"/>
                <a:cs typeface="+mn-cs"/>
              </a:defRPr>
            </a:pPr>
            <a:r>
              <a:rPr lang="en-NZ" b="1"/>
              <a:t>Figure 6 - </a:t>
            </a:r>
            <a:r>
              <a:rPr lang="en-NZ" sz="1260" b="1" i="0" u="none" strike="noStrike" baseline="0"/>
              <a:t>Comparison of our previous and current estimated breakdown of unit holdings in private accounts (the Stockpile)</a:t>
            </a:r>
            <a:endParaRPr lang="en-NZ" b="1"/>
          </a:p>
        </c:rich>
      </c:tx>
      <c:layout>
        <c:manualLayout>
          <c:xMode val="edge"/>
          <c:yMode val="edge"/>
          <c:x val="9.902777777777733E-4"/>
          <c:y val="0"/>
        </c:manualLayout>
      </c:layout>
      <c:overlay val="0"/>
      <c:spPr>
        <a:noFill/>
        <a:ln>
          <a:noFill/>
        </a:ln>
        <a:effectLst/>
      </c:spPr>
      <c:txPr>
        <a:bodyPr rot="0" spcFirstLastPara="1" vertOverflow="ellipsis" vert="horz" wrap="square" anchor="ctr" anchorCtr="1"/>
        <a:lstStyle/>
        <a:p>
          <a:pPr>
            <a:defRPr sz="126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11388888888889"/>
          <c:y val="0.18051638888888888"/>
          <c:w val="0.85663263888888885"/>
          <c:h val="0.61885861111111107"/>
        </c:manualLayout>
      </c:layout>
      <c:barChart>
        <c:barDir val="col"/>
        <c:grouping val="stacked"/>
        <c:varyColors val="0"/>
        <c:ser>
          <c:idx val="0"/>
          <c:order val="0"/>
          <c:tx>
            <c:strRef>
              <c:f>'5a. Surplus reduction volume'!$B$6</c:f>
              <c:strCache>
                <c:ptCount val="1"/>
                <c:pt idx="0">
                  <c:v>p89 forest harvest liability</c:v>
                </c:pt>
              </c:strCache>
            </c:strRef>
          </c:tx>
          <c:spPr>
            <a:solidFill>
              <a:schemeClr val="tx2"/>
            </a:solidFill>
            <a:ln>
              <a:noFill/>
            </a:ln>
            <a:effectLst/>
          </c:spPr>
          <c:invertIfNegative val="0"/>
          <c:dLbls>
            <c:spPr>
              <a:noFill/>
              <a:ln>
                <a:noFill/>
              </a:ln>
              <a:effectLst/>
            </c:spPr>
            <c:txPr>
              <a:bodyPr rot="0" spcFirstLastPara="1" vertOverflow="ellipsis" vert="horz" wrap="square" anchor="ctr" anchorCtr="1"/>
              <a:lstStyle/>
              <a:p>
                <a:pPr>
                  <a:defRPr sz="105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'5a. Surplus reduction volume'!$B$29:$B$30</c:f>
              <c:strCache>
                <c:ptCount val="2"/>
                <c:pt idx="0">
                  <c:v>2024 updated estimate</c:v>
                </c:pt>
                <c:pt idx="1">
                  <c:v>2022 original estimate</c:v>
                </c:pt>
              </c:strCache>
            </c:strRef>
          </c:cat>
          <c:val>
            <c:numRef>
              <c:f>('5a. Surplus reduction volume'!$D$6,'5a. Surplus reduction volume'!$J$6)</c:f>
              <c:numCache>
                <c:formatCode>0.0</c:formatCode>
                <c:ptCount val="2"/>
                <c:pt idx="0">
                  <c:v>58</c:v>
                </c:pt>
                <c:pt idx="1">
                  <c:v>52.2</c:v>
                </c:pt>
              </c:numCache>
            </c:numRef>
          </c:val>
          <c:extLst>
            <c:ext xmlns:c16="http://schemas.microsoft.com/office/drawing/2014/chart" uri="{C3380CC4-5D6E-409C-BE32-E72D297353CC}">
              <c16:uniqueId val="{00000000-F934-4278-A38C-17E23C8C92C1}"/>
            </c:ext>
          </c:extLst>
        </c:ser>
        <c:ser>
          <c:idx val="1"/>
          <c:order val="1"/>
          <c:tx>
            <c:strRef>
              <c:f>'5a. Surplus reduction volume'!$B$7</c:f>
              <c:strCache>
                <c:ptCount val="1"/>
                <c:pt idx="0">
                  <c:v>p90 units held long term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'5a. Surplus reduction volume'!$B$29:$B$30</c:f>
              <c:strCache>
                <c:ptCount val="2"/>
                <c:pt idx="0">
                  <c:v>2024 updated estimate</c:v>
                </c:pt>
                <c:pt idx="1">
                  <c:v>2022 original estimate</c:v>
                </c:pt>
              </c:strCache>
            </c:strRef>
          </c:cat>
          <c:val>
            <c:numRef>
              <c:f>('5a. Surplus reduction volume'!$D$7,'5a. Surplus reduction volume'!$J$7)</c:f>
              <c:numCache>
                <c:formatCode>0.0</c:formatCode>
                <c:ptCount val="2"/>
                <c:pt idx="0">
                  <c:v>6.5870953456141592</c:v>
                </c:pt>
                <c:pt idx="1">
                  <c:v>13.8</c:v>
                </c:pt>
              </c:numCache>
            </c:numRef>
          </c:val>
          <c:extLst>
            <c:ext xmlns:c16="http://schemas.microsoft.com/office/drawing/2014/chart" uri="{C3380CC4-5D6E-409C-BE32-E72D297353CC}">
              <c16:uniqueId val="{00000001-F934-4278-A38C-17E23C8C92C1}"/>
            </c:ext>
          </c:extLst>
        </c:ser>
        <c:ser>
          <c:idx val="2"/>
          <c:order val="2"/>
          <c:tx>
            <c:strRef>
              <c:f>'5a. Surplus reduction volume'!$B$8</c:f>
              <c:strCache>
                <c:ptCount val="1"/>
                <c:pt idx="0">
                  <c:v>Units held for hedging</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'5a. Surplus reduction volume'!$B$29:$B$30</c:f>
              <c:strCache>
                <c:ptCount val="2"/>
                <c:pt idx="0">
                  <c:v>2024 updated estimate</c:v>
                </c:pt>
                <c:pt idx="1">
                  <c:v>2022 original estimate</c:v>
                </c:pt>
              </c:strCache>
            </c:strRef>
          </c:cat>
          <c:val>
            <c:numRef>
              <c:f>('5a. Surplus reduction volume'!$D$8,'5a. Surplus reduction volume'!$J$8)</c:f>
              <c:numCache>
                <c:formatCode>0.0</c:formatCode>
                <c:ptCount val="2"/>
                <c:pt idx="0">
                  <c:v>28.259450397896352</c:v>
                </c:pt>
                <c:pt idx="1">
                  <c:v>30.2</c:v>
                </c:pt>
              </c:numCache>
            </c:numRef>
          </c:val>
          <c:extLst>
            <c:ext xmlns:c16="http://schemas.microsoft.com/office/drawing/2014/chart" uri="{C3380CC4-5D6E-409C-BE32-E72D297353CC}">
              <c16:uniqueId val="{00000002-F934-4278-A38C-17E23C8C92C1}"/>
            </c:ext>
          </c:extLst>
        </c:ser>
        <c:ser>
          <c:idx val="3"/>
          <c:order val="3"/>
          <c:tx>
            <c:strRef>
              <c:f>'5a. Surplus reduction volume'!$B$9</c:f>
              <c:strCache>
                <c:ptCount val="1"/>
                <c:pt idx="0">
                  <c:v>Total surplus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'5a. Surplus reduction volume'!$B$29:$B$30</c:f>
              <c:strCache>
                <c:ptCount val="2"/>
                <c:pt idx="0">
                  <c:v>2024 updated estimate</c:v>
                </c:pt>
                <c:pt idx="1">
                  <c:v>2022 original estimate</c:v>
                </c:pt>
              </c:strCache>
            </c:strRef>
          </c:cat>
          <c:val>
            <c:numRef>
              <c:f>('5a. Surplus reduction volume'!$D$9,'5a. Surplus reduction volume'!$J$9)</c:f>
              <c:numCache>
                <c:formatCode>0.0</c:formatCode>
                <c:ptCount val="2"/>
                <c:pt idx="0">
                  <c:v>67.953454256489493</c:v>
                </c:pt>
                <c:pt idx="1">
                  <c:v>49.100000000000009</c:v>
                </c:pt>
              </c:numCache>
            </c:numRef>
          </c:val>
          <c:extLst>
            <c:ext xmlns:c16="http://schemas.microsoft.com/office/drawing/2014/chart" uri="{C3380CC4-5D6E-409C-BE32-E72D297353CC}">
              <c16:uniqueId val="{00000003-F934-4278-A38C-17E23C8C92C1}"/>
            </c:ext>
          </c:extLst>
        </c:ser>
        <c:dLbls>
          <c:showLegendKey val="0"/>
          <c:showVal val="0"/>
          <c:showCatName val="0"/>
          <c:showSerName val="0"/>
          <c:showPercent val="0"/>
          <c:showBubbleSize val="0"/>
        </c:dLbls>
        <c:gapWidth val="106"/>
        <c:overlap val="100"/>
        <c:axId val="934595983"/>
        <c:axId val="577604608"/>
      </c:barChart>
      <c:catAx>
        <c:axId val="93459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77604608"/>
        <c:crosses val="autoZero"/>
        <c:auto val="1"/>
        <c:lblAlgn val="ctr"/>
        <c:lblOffset val="100"/>
        <c:noMultiLvlLbl val="0"/>
      </c:catAx>
      <c:valAx>
        <c:axId val="577604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Units (millions)</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934595983"/>
        <c:crosses val="autoZero"/>
        <c:crossBetween val="between"/>
      </c:valAx>
      <c:spPr>
        <a:noFill/>
        <a:ln>
          <a:noFill/>
        </a:ln>
        <a:effectLst/>
      </c:spPr>
    </c:plotArea>
    <c:legend>
      <c:legendPos val="b"/>
      <c:layout>
        <c:manualLayout>
          <c:xMode val="edge"/>
          <c:yMode val="edge"/>
          <c:x val="6.7315972222222187E-3"/>
          <c:y val="0.85224444444444447"/>
          <c:w val="0.96669305555555551"/>
          <c:h val="0.1265888888888888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sz="105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0"/>
          <a:lstStyle/>
          <a:p>
            <a:pPr algn="l">
              <a:defRPr sz="1200" b="1" i="0" u="none" strike="noStrike" kern="1200" spc="0" baseline="0">
                <a:solidFill>
                  <a:schemeClr val="tx1">
                    <a:lumMod val="65000"/>
                    <a:lumOff val="35000"/>
                  </a:schemeClr>
                </a:solidFill>
                <a:latin typeface="+mn-lt"/>
                <a:ea typeface="+mn-ea"/>
                <a:cs typeface="+mn-cs"/>
              </a:defRPr>
            </a:pPr>
            <a:r>
              <a:rPr lang="en-NZ" sz="1200" b="1"/>
              <a:t>Figure 7: Proposed unit supply calculations informing</a:t>
            </a:r>
            <a:r>
              <a:rPr lang="en-NZ" sz="1200" b="1" baseline="0"/>
              <a:t> the Commision's recommendations</a:t>
            </a:r>
            <a:endParaRPr lang="en-NZ" sz="1200" b="1"/>
          </a:p>
        </c:rich>
      </c:tx>
      <c:layout>
        <c:manualLayout>
          <c:xMode val="edge"/>
          <c:yMode val="edge"/>
          <c:x val="1.694849301090832E-3"/>
          <c:y val="0"/>
        </c:manualLayout>
      </c:layout>
      <c:overlay val="0"/>
      <c:spPr>
        <a:noFill/>
        <a:ln>
          <a:noFill/>
        </a:ln>
        <a:effectLst/>
      </c:spPr>
      <c:txPr>
        <a:bodyPr rot="0" spcFirstLastPara="1" vertOverflow="ellipsis" vert="horz" wrap="square" anchor="ctr" anchorCtr="0"/>
        <a:lstStyle/>
        <a:p>
          <a:pPr algn="l">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219936961982627E-2"/>
          <c:y val="0.12929305555555554"/>
          <c:w val="0.87661981330716121"/>
          <c:h val="0.64819638888888886"/>
        </c:manualLayout>
      </c:layout>
      <c:barChart>
        <c:barDir val="col"/>
        <c:grouping val="stacked"/>
        <c:varyColors val="0"/>
        <c:ser>
          <c:idx val="6"/>
          <c:order val="1"/>
          <c:tx>
            <c:v>Auction volumes</c:v>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Calculate auction volumes'!$C$1:$I$1</c:f>
              <c:numCache>
                <c:formatCode>General</c:formatCode>
                <c:ptCount val="7"/>
                <c:pt idx="0">
                  <c:v>2024</c:v>
                </c:pt>
                <c:pt idx="1">
                  <c:v>2025</c:v>
                </c:pt>
                <c:pt idx="2">
                  <c:v>2026</c:v>
                </c:pt>
                <c:pt idx="3">
                  <c:v>2027</c:v>
                </c:pt>
                <c:pt idx="4">
                  <c:v>2028</c:v>
                </c:pt>
                <c:pt idx="5">
                  <c:v>2029</c:v>
                </c:pt>
                <c:pt idx="6">
                  <c:v>2030</c:v>
                </c:pt>
              </c:numCache>
            </c:numRef>
          </c:cat>
          <c:val>
            <c:numRef>
              <c:f>'7. Calculate auction volumes'!$C$12:$I$12</c:f>
              <c:numCache>
                <c:formatCode>0.0</c:formatCode>
                <c:ptCount val="7"/>
                <c:pt idx="0">
                  <c:v>14.2</c:v>
                </c:pt>
                <c:pt idx="1">
                  <c:v>5.9</c:v>
                </c:pt>
                <c:pt idx="2">
                  <c:v>5</c:v>
                </c:pt>
                <c:pt idx="3">
                  <c:v>4.9000000000000004</c:v>
                </c:pt>
                <c:pt idx="4">
                  <c:v>3.9</c:v>
                </c:pt>
                <c:pt idx="5">
                  <c:v>3</c:v>
                </c:pt>
                <c:pt idx="6">
                  <c:v>2</c:v>
                </c:pt>
              </c:numCache>
            </c:numRef>
          </c:val>
          <c:extLst>
            <c:ext xmlns:c16="http://schemas.microsoft.com/office/drawing/2014/chart" uri="{C3380CC4-5D6E-409C-BE32-E72D297353CC}">
              <c16:uniqueId val="{00000006-E21F-479D-8D2C-4A92BE31F077}"/>
            </c:ext>
          </c:extLst>
        </c:ser>
        <c:ser>
          <c:idx val="2"/>
          <c:order val="2"/>
          <c:tx>
            <c:strRef>
              <c:f>'7. Calculate auction volumes'!$B$7</c:f>
              <c:strCache>
                <c:ptCount val="1"/>
                <c:pt idx="0">
                  <c:v> Industrial free allocation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Calculate auction volumes'!$C$1:$I$1</c:f>
              <c:numCache>
                <c:formatCode>General</c:formatCode>
                <c:ptCount val="7"/>
                <c:pt idx="0">
                  <c:v>2024</c:v>
                </c:pt>
                <c:pt idx="1">
                  <c:v>2025</c:v>
                </c:pt>
                <c:pt idx="2">
                  <c:v>2026</c:v>
                </c:pt>
                <c:pt idx="3">
                  <c:v>2027</c:v>
                </c:pt>
                <c:pt idx="4">
                  <c:v>2028</c:v>
                </c:pt>
                <c:pt idx="5">
                  <c:v>2029</c:v>
                </c:pt>
                <c:pt idx="6">
                  <c:v>2030</c:v>
                </c:pt>
              </c:numCache>
            </c:numRef>
          </c:cat>
          <c:val>
            <c:numRef>
              <c:f>'7. Calculate auction volumes'!$C$7:$I$7</c:f>
              <c:numCache>
                <c:formatCode>0.0</c:formatCode>
                <c:ptCount val="7"/>
                <c:pt idx="0">
                  <c:v>6.1</c:v>
                </c:pt>
                <c:pt idx="1">
                  <c:v>5.9091269964733533</c:v>
                </c:pt>
                <c:pt idx="2">
                  <c:v>5.8301429952978054</c:v>
                </c:pt>
                <c:pt idx="3">
                  <c:v>4.9663079099177114</c:v>
                </c:pt>
                <c:pt idx="4">
                  <c:v>4.878747502946708</c:v>
                </c:pt>
                <c:pt idx="5">
                  <c:v>4.8094394467711608</c:v>
                </c:pt>
                <c:pt idx="6">
                  <c:v>4.3590372996865216</c:v>
                </c:pt>
              </c:numCache>
            </c:numRef>
          </c:val>
          <c:extLst>
            <c:ext xmlns:c16="http://schemas.microsoft.com/office/drawing/2014/chart" uri="{C3380CC4-5D6E-409C-BE32-E72D297353CC}">
              <c16:uniqueId val="{00000002-E21F-479D-8D2C-4A92BE31F077}"/>
            </c:ext>
          </c:extLst>
        </c:ser>
        <c:ser>
          <c:idx val="3"/>
          <c:order val="3"/>
          <c:tx>
            <c:v>Surplus reduction</c:v>
          </c:tx>
          <c:spPr>
            <a:pattFill prst="wdUpDiag">
              <a:fgClr>
                <a:schemeClr val="accent6"/>
              </a:fgClr>
              <a:bgClr>
                <a:schemeClr val="bg1"/>
              </a:bgClr>
            </a:patt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'7. Calculate auction volumes'!$C$1:$I$1</c:f>
              <c:numCache>
                <c:formatCode>General</c:formatCode>
                <c:ptCount val="7"/>
                <c:pt idx="0">
                  <c:v>2024</c:v>
                </c:pt>
                <c:pt idx="1">
                  <c:v>2025</c:v>
                </c:pt>
                <c:pt idx="2">
                  <c:v>2026</c:v>
                </c:pt>
                <c:pt idx="3">
                  <c:v>2027</c:v>
                </c:pt>
                <c:pt idx="4">
                  <c:v>2028</c:v>
                </c:pt>
                <c:pt idx="5">
                  <c:v>2029</c:v>
                </c:pt>
                <c:pt idx="6">
                  <c:v>2030</c:v>
                </c:pt>
              </c:numCache>
            </c:numRef>
          </c:cat>
          <c:val>
            <c:numRef>
              <c:f>'7. Calculate auction volumes'!$C$8:$I$8</c:f>
              <c:numCache>
                <c:formatCode>0.0</c:formatCode>
                <c:ptCount val="7"/>
                <c:pt idx="0">
                  <c:v>7.7</c:v>
                </c:pt>
                <c:pt idx="1">
                  <c:v>12.678617388611997</c:v>
                </c:pt>
                <c:pt idx="2">
                  <c:v>11.668953299644926</c:v>
                </c:pt>
                <c:pt idx="3">
                  <c:v>10.659196363410706</c:v>
                </c:pt>
                <c:pt idx="4">
                  <c:v>9.5430969228841391</c:v>
                </c:pt>
                <c:pt idx="5">
                  <c:v>8.5520119560665577</c:v>
                </c:pt>
                <c:pt idx="6">
                  <c:v>7.1515783258711663</c:v>
                </c:pt>
              </c:numCache>
            </c:numRef>
          </c:val>
          <c:extLst>
            <c:ext xmlns:c16="http://schemas.microsoft.com/office/drawing/2014/chart" uri="{C3380CC4-5D6E-409C-BE32-E72D297353CC}">
              <c16:uniqueId val="{00000003-E21F-479D-8D2C-4A92BE31F077}"/>
            </c:ext>
          </c:extLst>
        </c:ser>
        <c:ser>
          <c:idx val="1"/>
          <c:order val="4"/>
          <c:tx>
            <c:strRef>
              <c:f>'7. Calculate auction volumes'!$B$6</c:f>
              <c:strCache>
                <c:ptCount val="1"/>
                <c:pt idx="0">
                  <c:v> Technical adjustments </c:v>
                </c:pt>
              </c:strCache>
            </c:strRef>
          </c:tx>
          <c:spPr>
            <a:pattFill prst="wdUpDiag">
              <a:fgClr>
                <a:schemeClr val="accent3"/>
              </a:fgClr>
              <a:bgClr>
                <a:schemeClr val="bg1"/>
              </a:bgClr>
            </a:pattFill>
            <a:ln>
              <a:noFill/>
            </a:ln>
            <a:effectLst/>
          </c:spPr>
          <c:invertIfNegative val="0"/>
          <c:cat>
            <c:numRef>
              <c:f>'7. Calculate auction volumes'!$C$1:$I$1</c:f>
              <c:numCache>
                <c:formatCode>General</c:formatCode>
                <c:ptCount val="7"/>
                <c:pt idx="0">
                  <c:v>2024</c:v>
                </c:pt>
                <c:pt idx="1">
                  <c:v>2025</c:v>
                </c:pt>
                <c:pt idx="2">
                  <c:v>2026</c:v>
                </c:pt>
                <c:pt idx="3">
                  <c:v>2027</c:v>
                </c:pt>
                <c:pt idx="4">
                  <c:v>2028</c:v>
                </c:pt>
                <c:pt idx="5">
                  <c:v>2029</c:v>
                </c:pt>
                <c:pt idx="6">
                  <c:v>2030</c:v>
                </c:pt>
              </c:numCache>
            </c:numRef>
          </c:cat>
          <c:val>
            <c:numRef>
              <c:f>'7. Calculate auction volumes'!$C$6:$I$6</c:f>
              <c:numCache>
                <c:formatCode>0.0</c:formatCode>
                <c:ptCount val="7"/>
                <c:pt idx="0">
                  <c:v>1.4</c:v>
                </c:pt>
                <c:pt idx="1">
                  <c:v>0.74977936543029333</c:v>
                </c:pt>
                <c:pt idx="2">
                  <c:v>0.74438766937201328</c:v>
                </c:pt>
                <c:pt idx="3">
                  <c:v>0.73795051691538349</c:v>
                </c:pt>
                <c:pt idx="4">
                  <c:v>0.72129949640008317</c:v>
                </c:pt>
                <c:pt idx="5">
                  <c:v>0.69944226917451635</c:v>
                </c:pt>
                <c:pt idx="6">
                  <c:v>0.65679627269054441</c:v>
                </c:pt>
              </c:numCache>
            </c:numRef>
          </c:val>
          <c:extLst>
            <c:ext xmlns:c16="http://schemas.microsoft.com/office/drawing/2014/chart" uri="{C3380CC4-5D6E-409C-BE32-E72D297353CC}">
              <c16:uniqueId val="{00000001-E21F-479D-8D2C-4A92BE31F077}"/>
            </c:ext>
          </c:extLst>
        </c:ser>
        <c:dLbls>
          <c:showLegendKey val="0"/>
          <c:showVal val="0"/>
          <c:showCatName val="0"/>
          <c:showSerName val="0"/>
          <c:showPercent val="0"/>
          <c:showBubbleSize val="0"/>
        </c:dLbls>
        <c:gapWidth val="150"/>
        <c:overlap val="100"/>
        <c:axId val="1356493151"/>
        <c:axId val="995835488"/>
        <c:extLst>
          <c:ext xmlns:c15="http://schemas.microsoft.com/office/drawing/2012/chart" uri="{02D57815-91ED-43cb-92C2-25804820EDAC}">
            <c15:filteredBarSeries>
              <c15:ser>
                <c:idx val="4"/>
                <c:order val="5"/>
                <c:tx>
                  <c:strRef>
                    <c:extLst>
                      <c:ext uri="{02D57815-91ED-43cb-92C2-25804820EDAC}">
                        <c15:formulaRef>
                          <c15:sqref>'7. Calculate auction volumes'!$B$9</c15:sqref>
                        </c15:formulaRef>
                      </c:ext>
                    </c:extLst>
                    <c:strCache>
                      <c:ptCount val="1"/>
                      <c:pt idx="0">
                        <c:v> Discrepancy adjustment </c:v>
                      </c:pt>
                    </c:strCache>
                  </c:strRef>
                </c:tx>
                <c:spPr>
                  <a:solidFill>
                    <a:schemeClr val="accent5"/>
                  </a:solidFill>
                  <a:ln>
                    <a:noFill/>
                  </a:ln>
                  <a:effectLst/>
                </c:spPr>
                <c:invertIfNegative val="0"/>
                <c:cat>
                  <c:numRef>
                    <c:extLst>
                      <c:ext uri="{02D57815-91ED-43cb-92C2-25804820EDAC}">
                        <c15:formulaRef>
                          <c15:sqref>'7. Calculate auction volumes'!$C$1:$I$1</c15:sqref>
                        </c15:formulaRef>
                      </c:ext>
                    </c:extLst>
                    <c:numCache>
                      <c:formatCode>General</c:formatCode>
                      <c:ptCount val="7"/>
                      <c:pt idx="0">
                        <c:v>2024</c:v>
                      </c:pt>
                      <c:pt idx="1">
                        <c:v>2025</c:v>
                      </c:pt>
                      <c:pt idx="2">
                        <c:v>2026</c:v>
                      </c:pt>
                      <c:pt idx="3">
                        <c:v>2027</c:v>
                      </c:pt>
                      <c:pt idx="4">
                        <c:v>2028</c:v>
                      </c:pt>
                      <c:pt idx="5">
                        <c:v>2029</c:v>
                      </c:pt>
                      <c:pt idx="6">
                        <c:v>2030</c:v>
                      </c:pt>
                    </c:numCache>
                  </c:numRef>
                </c:cat>
                <c:val>
                  <c:numRef>
                    <c:extLst>
                      <c:ext uri="{02D57815-91ED-43cb-92C2-25804820EDAC}">
                        <c15:formulaRef>
                          <c15:sqref>'7. Calculate auction volumes'!$C$9:$I$9</c15:sqref>
                        </c15:formulaRef>
                      </c:ext>
                    </c:extLst>
                    <c:numCache>
                      <c:formatCode>0.0</c:formatCode>
                      <c:ptCount val="7"/>
                      <c:pt idx="0">
                        <c:v>0</c:v>
                      </c:pt>
                      <c:pt idx="1">
                        <c:v>-3.5958532001238663E-2</c:v>
                      </c:pt>
                      <c:pt idx="2">
                        <c:v>-3.3094967517761614E-2</c:v>
                      </c:pt>
                      <c:pt idx="3">
                        <c:v>-3.0231139704985737E-2</c:v>
                      </c:pt>
                      <c:pt idx="4">
                        <c:v>-2.7065708000674892E-2</c:v>
                      </c:pt>
                      <c:pt idx="5">
                        <c:v>-2.4254836798956424E-2</c:v>
                      </c:pt>
                      <c:pt idx="6">
                        <c:v>0</c:v>
                      </c:pt>
                    </c:numCache>
                  </c:numRef>
                </c:val>
                <c:extLst>
                  <c:ext xmlns:c16="http://schemas.microsoft.com/office/drawing/2014/chart" uri="{C3380CC4-5D6E-409C-BE32-E72D297353CC}">
                    <c16:uniqueId val="{00000004-E21F-479D-8D2C-4A92BE31F077}"/>
                  </c:ext>
                </c:extLst>
              </c15:ser>
            </c15:filteredBarSeries>
            <c15:filteredBarSeries>
              <c15:ser>
                <c:idx val="5"/>
                <c:order val="6"/>
                <c:tx>
                  <c:strRef>
                    <c:extLst xmlns:c15="http://schemas.microsoft.com/office/drawing/2012/chart">
                      <c:ext xmlns:c15="http://schemas.microsoft.com/office/drawing/2012/chart" uri="{02D57815-91ED-43cb-92C2-25804820EDAC}">
                        <c15:formulaRef>
                          <c15:sqref>'7. Calculate auction volumes'!$B$10</c15:sqref>
                        </c15:formulaRef>
                      </c:ext>
                    </c:extLst>
                    <c:strCache>
                      <c:ptCount val="1"/>
                      <c:pt idx="0">
                        <c:v> Approved overseas unit limit </c:v>
                      </c:pt>
                    </c:strCache>
                  </c:strRef>
                </c:tx>
                <c:spPr>
                  <a:solidFill>
                    <a:schemeClr val="accent6"/>
                  </a:solidFill>
                  <a:ln>
                    <a:noFill/>
                  </a:ln>
                  <a:effectLst/>
                </c:spPr>
                <c:invertIfNegative val="0"/>
                <c:cat>
                  <c:numRef>
                    <c:extLst xmlns:c15="http://schemas.microsoft.com/office/drawing/2012/chart">
                      <c:ext xmlns:c15="http://schemas.microsoft.com/office/drawing/2012/chart" uri="{02D57815-91ED-43cb-92C2-25804820EDAC}">
                        <c15:formulaRef>
                          <c15:sqref>'7. Calculate auction volumes'!$C$1:$I$1</c15:sqref>
                        </c15:formulaRef>
                      </c:ext>
                    </c:extLst>
                    <c:numCache>
                      <c:formatCode>General</c:formatCode>
                      <c:ptCount val="7"/>
                      <c:pt idx="0">
                        <c:v>2024</c:v>
                      </c:pt>
                      <c:pt idx="1">
                        <c:v>2025</c:v>
                      </c:pt>
                      <c:pt idx="2">
                        <c:v>2026</c:v>
                      </c:pt>
                      <c:pt idx="3">
                        <c:v>2027</c:v>
                      </c:pt>
                      <c:pt idx="4">
                        <c:v>2028</c:v>
                      </c:pt>
                      <c:pt idx="5">
                        <c:v>2029</c:v>
                      </c:pt>
                      <c:pt idx="6">
                        <c:v>2030</c:v>
                      </c:pt>
                    </c:numCache>
                  </c:numRef>
                </c:cat>
                <c:val>
                  <c:numRef>
                    <c:extLst xmlns:c15="http://schemas.microsoft.com/office/drawing/2012/chart">
                      <c:ext xmlns:c15="http://schemas.microsoft.com/office/drawing/2012/chart" uri="{02D57815-91ED-43cb-92C2-25804820EDAC}">
                        <c15:formulaRef>
                          <c15:sqref>'7. Calculate auction volumes'!$C$10:$I$10</c15:sqref>
                        </c15:formulaRef>
                      </c:ext>
                    </c:extLst>
                    <c:numCache>
                      <c:formatCode>0.0</c:formatCode>
                      <c:ptCount val="7"/>
                      <c:pt idx="0">
                        <c:v>0</c:v>
                      </c:pt>
                      <c:pt idx="1">
                        <c:v>0</c:v>
                      </c:pt>
                      <c:pt idx="2">
                        <c:v>0</c:v>
                      </c:pt>
                      <c:pt idx="3">
                        <c:v>0</c:v>
                      </c:pt>
                      <c:pt idx="4">
                        <c:v>0</c:v>
                      </c:pt>
                      <c:pt idx="5">
                        <c:v>0</c:v>
                      </c:pt>
                      <c:pt idx="6">
                        <c:v>0</c:v>
                      </c:pt>
                    </c:numCache>
                  </c:numRef>
                </c:val>
                <c:extLst xmlns:c15="http://schemas.microsoft.com/office/drawing/2012/chart">
                  <c:ext xmlns:c16="http://schemas.microsoft.com/office/drawing/2014/chart" uri="{C3380CC4-5D6E-409C-BE32-E72D297353CC}">
                    <c16:uniqueId val="{00000005-E21F-479D-8D2C-4A92BE31F077}"/>
                  </c:ext>
                </c:extLst>
              </c15:ser>
            </c15:filteredBarSeries>
          </c:ext>
        </c:extLst>
      </c:barChart>
      <c:lineChart>
        <c:grouping val="standard"/>
        <c:varyColors val="0"/>
        <c:ser>
          <c:idx val="0"/>
          <c:order val="0"/>
          <c:tx>
            <c:v>NZ ETS Cap</c:v>
          </c:tx>
          <c:spPr>
            <a:ln w="28575" cap="rnd">
              <a:solidFill>
                <a:schemeClr val="tx1"/>
              </a:solidFill>
              <a:prstDash val="dash"/>
              <a:round/>
            </a:ln>
            <a:effectLst/>
          </c:spPr>
          <c:marker>
            <c:symbol val="none"/>
          </c:marker>
          <c:cat>
            <c:numRef>
              <c:f>'7. Calculate auction volumes'!$C$1:$I$1</c:f>
              <c:numCache>
                <c:formatCode>General</c:formatCode>
                <c:ptCount val="7"/>
                <c:pt idx="0">
                  <c:v>2024</c:v>
                </c:pt>
                <c:pt idx="1">
                  <c:v>2025</c:v>
                </c:pt>
                <c:pt idx="2">
                  <c:v>2026</c:v>
                </c:pt>
                <c:pt idx="3">
                  <c:v>2027</c:v>
                </c:pt>
                <c:pt idx="4">
                  <c:v>2028</c:v>
                </c:pt>
                <c:pt idx="5">
                  <c:v>2029</c:v>
                </c:pt>
                <c:pt idx="6">
                  <c:v>2030</c:v>
                </c:pt>
              </c:numCache>
            </c:numRef>
          </c:cat>
          <c:val>
            <c:numRef>
              <c:f>'7. Calculate auction volumes'!$C$5:$I$5</c:f>
              <c:numCache>
                <c:formatCode>0.0</c:formatCode>
                <c:ptCount val="7"/>
                <c:pt idx="0">
                  <c:v>29.399999999999991</c:v>
                </c:pt>
                <c:pt idx="1">
                  <c:v>25.200829428741603</c:v>
                </c:pt>
                <c:pt idx="2">
                  <c:v>23.193956620257044</c:v>
                </c:pt>
                <c:pt idx="3">
                  <c:v>21.186899262616166</c:v>
                </c:pt>
                <c:pt idx="4">
                  <c:v>18.968468753664339</c:v>
                </c:pt>
                <c:pt idx="5">
                  <c:v>16.998524994607966</c:v>
                </c:pt>
                <c:pt idx="6">
                  <c:v>14.214933696038845</c:v>
                </c:pt>
              </c:numCache>
            </c:numRef>
          </c:val>
          <c:smooth val="0"/>
          <c:extLst>
            <c:ext xmlns:c16="http://schemas.microsoft.com/office/drawing/2014/chart" uri="{C3380CC4-5D6E-409C-BE32-E72D297353CC}">
              <c16:uniqueId val="{00000000-E21F-479D-8D2C-4A92BE31F077}"/>
            </c:ext>
          </c:extLst>
        </c:ser>
        <c:dLbls>
          <c:showLegendKey val="0"/>
          <c:showVal val="0"/>
          <c:showCatName val="0"/>
          <c:showSerName val="0"/>
          <c:showPercent val="0"/>
          <c:showBubbleSize val="0"/>
        </c:dLbls>
        <c:marker val="1"/>
        <c:smooth val="0"/>
        <c:axId val="1356493151"/>
        <c:axId val="995835488"/>
      </c:lineChart>
      <c:catAx>
        <c:axId val="1356493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5835488"/>
        <c:crosses val="autoZero"/>
        <c:auto val="1"/>
        <c:lblAlgn val="ctr"/>
        <c:lblOffset val="100"/>
        <c:noMultiLvlLbl val="0"/>
      </c:catAx>
      <c:valAx>
        <c:axId val="995835488"/>
        <c:scaling>
          <c:orientation val="minMax"/>
          <c:max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NZUs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493151"/>
        <c:crosses val="autoZero"/>
        <c:crossBetween val="between"/>
      </c:valAx>
      <c:spPr>
        <a:noFill/>
        <a:ln>
          <a:noFill/>
        </a:ln>
        <a:effectLst/>
      </c:spPr>
    </c:plotArea>
    <c:legend>
      <c:legendPos val="b"/>
      <c:layout>
        <c:manualLayout>
          <c:xMode val="edge"/>
          <c:yMode val="edge"/>
          <c:x val="0"/>
          <c:y val="0.85580000000000001"/>
          <c:w val="0.98242890928665005"/>
          <c:h val="0.123033333333333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NZ" sz="1100"/>
              <a:t>LFF &amp; Gas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'NZ ETS vs. Inventory emissions'!$B$3</c:f>
              <c:strCache>
                <c:ptCount val="1"/>
                <c:pt idx="0">
                  <c:v>NZ ETS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emissions'!$C$3:$N$3</c15:sqref>
                  </c15:fullRef>
                </c:ext>
              </c:extLst>
              <c:f>'NZ ETS vs. Inventory emissions'!$D$3:$N$3</c:f>
              <c:numCache>
                <c:formatCode>_(* #,##0.00_);_(* \(#,##0.00\);_(* "-"??_);_(@_)</c:formatCode>
                <c:ptCount val="11"/>
                <c:pt idx="0">
                  <c:v>24.219152000000001</c:v>
                </c:pt>
                <c:pt idx="1">
                  <c:v>24.836471000000003</c:v>
                </c:pt>
                <c:pt idx="2">
                  <c:v>25.090509999999998</c:v>
                </c:pt>
                <c:pt idx="3">
                  <c:v>25.546474000000003</c:v>
                </c:pt>
                <c:pt idx="4">
                  <c:v>25.985992000000003</c:v>
                </c:pt>
                <c:pt idx="5">
                  <c:v>26.292869999999997</c:v>
                </c:pt>
                <c:pt idx="6">
                  <c:v>27.575096000000002</c:v>
                </c:pt>
                <c:pt idx="7">
                  <c:v>27.002791520000002</c:v>
                </c:pt>
                <c:pt idx="8">
                  <c:v>27.514198</c:v>
                </c:pt>
                <c:pt idx="9">
                  <c:v>25.712092999999996</c:v>
                </c:pt>
                <c:pt idx="10">
                  <c:v>25.272980000000004</c:v>
                </c:pt>
              </c:numCache>
            </c:numRef>
          </c:val>
          <c:smooth val="0"/>
          <c:extLst>
            <c:ext xmlns:c16="http://schemas.microsoft.com/office/drawing/2014/chart" uri="{C3380CC4-5D6E-409C-BE32-E72D297353CC}">
              <c16:uniqueId val="{00000000-DB22-48AA-A81C-E4C69853D3E1}"/>
            </c:ext>
          </c:extLst>
        </c:ser>
        <c:ser>
          <c:idx val="1"/>
          <c:order val="1"/>
          <c:tx>
            <c:strRef>
              <c:f>'NZ ETS vs. Inventory emissions'!$B$4</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emissions'!$C$4:$N$4</c15:sqref>
                  </c15:fullRef>
                </c:ext>
              </c:extLst>
              <c:f>'NZ ETS vs. Inventory emissions'!$D$4:$N$4</c:f>
              <c:numCache>
                <c:formatCode>_(* #,##0.00_);_(* \(#,##0.00\);_(* "-"??_);_(@_)</c:formatCode>
                <c:ptCount val="11"/>
                <c:pt idx="0">
                  <c:v>26.209053328271271</c:v>
                </c:pt>
                <c:pt idx="1">
                  <c:v>26.448540107030507</c:v>
                </c:pt>
                <c:pt idx="2">
                  <c:v>26.464587709608264</c:v>
                </c:pt>
                <c:pt idx="3">
                  <c:v>27.278888562254632</c:v>
                </c:pt>
                <c:pt idx="4">
                  <c:v>27.445508686380865</c:v>
                </c:pt>
                <c:pt idx="5">
                  <c:v>27.191391791672846</c:v>
                </c:pt>
                <c:pt idx="6">
                  <c:v>28.653019276396805</c:v>
                </c:pt>
                <c:pt idx="7">
                  <c:v>28.207563458230538</c:v>
                </c:pt>
                <c:pt idx="8">
                  <c:v>28.764929139107355</c:v>
                </c:pt>
                <c:pt idx="9">
                  <c:v>26.638899770144356</c:v>
                </c:pt>
                <c:pt idx="10">
                  <c:v>26.031717923263209</c:v>
                </c:pt>
              </c:numCache>
            </c:numRef>
          </c:val>
          <c:smooth val="0"/>
          <c:extLst>
            <c:ext xmlns:c16="http://schemas.microsoft.com/office/drawing/2014/chart" uri="{C3380CC4-5D6E-409C-BE32-E72D297353CC}">
              <c16:uniqueId val="{00000001-DB22-48AA-A81C-E4C69853D3E1}"/>
            </c:ext>
          </c:extLst>
        </c:ser>
        <c:dLbls>
          <c:showLegendKey val="0"/>
          <c:showVal val="0"/>
          <c:showCatName val="0"/>
          <c:showSerName val="0"/>
          <c:showPercent val="0"/>
          <c:showBubbleSize val="0"/>
        </c:dLbls>
        <c:smooth val="0"/>
        <c:axId val="934524607"/>
        <c:axId val="1721904191"/>
      </c:lineChart>
      <c:catAx>
        <c:axId val="93452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904191"/>
        <c:crosses val="autoZero"/>
        <c:auto val="1"/>
        <c:lblAlgn val="ctr"/>
        <c:lblOffset val="100"/>
        <c:noMultiLvlLbl val="0"/>
      </c:catAx>
      <c:valAx>
        <c:axId val="1721904191"/>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524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NZ" sz="1100"/>
              <a:t>Coal &amp;</a:t>
            </a:r>
            <a:r>
              <a:rPr lang="en-NZ" sz="1100" baseline="0"/>
              <a:t> steel</a:t>
            </a:r>
            <a:endParaRPr lang="en-NZ" sz="1100"/>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'NZ ETS vs. Inventory emissions'!$B$8</c:f>
              <c:strCache>
                <c:ptCount val="1"/>
                <c:pt idx="0">
                  <c:v>NZ ETS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emissions'!$C$8:$N$8</c15:sqref>
                  </c15:fullRef>
                </c:ext>
              </c:extLst>
              <c:f>'NZ ETS vs. Inventory emissions'!$D$8:$N$8</c:f>
              <c:numCache>
                <c:formatCode>_(* #,##0.00_);_(* \(#,##0.00\);_(* "-"??_);_(@_)</c:formatCode>
                <c:ptCount val="11"/>
                <c:pt idx="0">
                  <c:v>4.2011039999999999</c:v>
                </c:pt>
                <c:pt idx="1">
                  <c:v>7.0559710000000004</c:v>
                </c:pt>
                <c:pt idx="2">
                  <c:v>6.0175419999999997</c:v>
                </c:pt>
                <c:pt idx="3">
                  <c:v>5.7725609999999996</c:v>
                </c:pt>
                <c:pt idx="4">
                  <c:v>5.5197780000000005</c:v>
                </c:pt>
                <c:pt idx="5">
                  <c:v>4.292057999999999</c:v>
                </c:pt>
                <c:pt idx="6">
                  <c:v>4.5181260000000005</c:v>
                </c:pt>
                <c:pt idx="7">
                  <c:v>4.7558514800000005</c:v>
                </c:pt>
                <c:pt idx="8">
                  <c:v>4.9008754999999997</c:v>
                </c:pt>
                <c:pt idx="9">
                  <c:v>4.7983789999999997</c:v>
                </c:pt>
                <c:pt idx="10">
                  <c:v>6.0466499999999996</c:v>
                </c:pt>
              </c:numCache>
            </c:numRef>
          </c:val>
          <c:smooth val="0"/>
          <c:extLst>
            <c:ext xmlns:c16="http://schemas.microsoft.com/office/drawing/2014/chart" uri="{C3380CC4-5D6E-409C-BE32-E72D297353CC}">
              <c16:uniqueId val="{00000000-F1BA-45BE-A52B-43E9A35A3283}"/>
            </c:ext>
          </c:extLst>
        </c:ser>
        <c:ser>
          <c:idx val="1"/>
          <c:order val="1"/>
          <c:tx>
            <c:strRef>
              <c:f>'NZ ETS vs. Inventory emissions'!$B$9</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emissions'!$C$9:$N$9</c15:sqref>
                  </c15:fullRef>
                </c:ext>
              </c:extLst>
              <c:f>'NZ ETS vs. Inventory emissions'!$D$9:$N$9</c:f>
              <c:numCache>
                <c:formatCode>_(* #,##0.00_);_(* \(#,##0.00\);_(* "-"??_);_(@_)</c:formatCode>
                <c:ptCount val="11"/>
                <c:pt idx="0">
                  <c:v>5.837632696643376</c:v>
                </c:pt>
                <c:pt idx="1">
                  <c:v>7.0426115805808926</c:v>
                </c:pt>
                <c:pt idx="2">
                  <c:v>6.1771930418871905</c:v>
                </c:pt>
                <c:pt idx="3">
                  <c:v>5.5427734890033715</c:v>
                </c:pt>
                <c:pt idx="4">
                  <c:v>5.5259130846386135</c:v>
                </c:pt>
                <c:pt idx="5">
                  <c:v>4.5222069764808062</c:v>
                </c:pt>
                <c:pt idx="6">
                  <c:v>4.6120850093034402</c:v>
                </c:pt>
                <c:pt idx="7">
                  <c:v>5.2066010489732504</c:v>
                </c:pt>
                <c:pt idx="8">
                  <c:v>5.6892547632717543</c:v>
                </c:pt>
                <c:pt idx="9">
                  <c:v>5.4879477877807963</c:v>
                </c:pt>
                <c:pt idx="10">
                  <c:v>6.1590858775437285</c:v>
                </c:pt>
              </c:numCache>
            </c:numRef>
          </c:val>
          <c:smooth val="0"/>
          <c:extLst>
            <c:ext xmlns:c16="http://schemas.microsoft.com/office/drawing/2014/chart" uri="{C3380CC4-5D6E-409C-BE32-E72D297353CC}">
              <c16:uniqueId val="{00000001-F1BA-45BE-A52B-43E9A35A3283}"/>
            </c:ext>
          </c:extLst>
        </c:ser>
        <c:dLbls>
          <c:showLegendKey val="0"/>
          <c:showVal val="0"/>
          <c:showCatName val="0"/>
          <c:showSerName val="0"/>
          <c:showPercent val="0"/>
          <c:showBubbleSize val="0"/>
        </c:dLbls>
        <c:smooth val="0"/>
        <c:axId val="1372291071"/>
        <c:axId val="1987879567"/>
      </c:lineChart>
      <c:catAx>
        <c:axId val="13722910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7879567"/>
        <c:crosses val="autoZero"/>
        <c:auto val="1"/>
        <c:lblAlgn val="ctr"/>
        <c:lblOffset val="100"/>
        <c:noMultiLvlLbl val="0"/>
      </c:catAx>
      <c:valAx>
        <c:axId val="1987879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22910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NZ" sz="1100"/>
              <a:t>Waste</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'NZ ETS vs. Inventory emissions'!$B$13</c:f>
              <c:strCache>
                <c:ptCount val="1"/>
                <c:pt idx="0">
                  <c:v>NZ ETS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emissions'!$G$1:$N$1</c:f>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xmlns:c15="http://schemas.microsoft.com/office/drawing/2012/chart" uri="{02D57815-91ED-43cb-92C2-25804820EDAC}">
                  <c15:fullRef>
                    <c15:sqref>'NZ ETS vs. Inventory emissions'!$C$13:$N$13</c15:sqref>
                  </c15:fullRef>
                </c:ext>
              </c:extLst>
              <c:f>'NZ ETS vs. Inventory emissions'!$G$13:$N$13</c:f>
              <c:numCache>
                <c:formatCode>_(* #,##0.00_);_(* \(#,##0.00\);_(* "-"??_);_(@_)</c:formatCode>
                <c:ptCount val="8"/>
                <c:pt idx="0">
                  <c:v>1.3584200000000002</c:v>
                </c:pt>
                <c:pt idx="1">
                  <c:v>1.3458570000000001</c:v>
                </c:pt>
                <c:pt idx="2">
                  <c:v>1.2681120000000001</c:v>
                </c:pt>
                <c:pt idx="3">
                  <c:v>1.303633</c:v>
                </c:pt>
                <c:pt idx="4">
                  <c:v>1.283264</c:v>
                </c:pt>
                <c:pt idx="5">
                  <c:v>1.1736289999999998</c:v>
                </c:pt>
                <c:pt idx="6">
                  <c:v>1.0499749999999999</c:v>
                </c:pt>
                <c:pt idx="7">
                  <c:v>0.98693399999999998</c:v>
                </c:pt>
              </c:numCache>
            </c:numRef>
          </c:val>
          <c:smooth val="0"/>
          <c:extLst>
            <c:ext xmlns:c16="http://schemas.microsoft.com/office/drawing/2014/chart" uri="{C3380CC4-5D6E-409C-BE32-E72D297353CC}">
              <c16:uniqueId val="{00000000-C2A0-4BC4-98FA-735BC7CF1821}"/>
            </c:ext>
          </c:extLst>
        </c:ser>
        <c:ser>
          <c:idx val="1"/>
          <c:order val="1"/>
          <c:tx>
            <c:strRef>
              <c:f>'NZ ETS vs. Inventory emissions'!$B$14</c:f>
              <c:strCache>
                <c:ptCount val="1"/>
                <c:pt idx="0">
                  <c:v>GHG Inventory AR4</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emissions'!$G$1:$N$1</c:f>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xmlns:c15="http://schemas.microsoft.com/office/drawing/2012/chart" uri="{02D57815-91ED-43cb-92C2-25804820EDAC}">
                  <c15:fullRef>
                    <c15:sqref>'NZ ETS vs. Inventory emissions'!$C$14:$N$14</c15:sqref>
                  </c15:fullRef>
                </c:ext>
              </c:extLst>
              <c:f>'NZ ETS vs. Inventory emissions'!$G$14:$N$14</c:f>
              <c:numCache>
                <c:formatCode>_(* #,##0.00_);_(* \(#,##0.00\);_(* "-"??_);_(@_)</c:formatCode>
                <c:ptCount val="8"/>
                <c:pt idx="0">
                  <c:v>1.3148107764855359</c:v>
                </c:pt>
                <c:pt idx="1">
                  <c:v>1.2766541085727912</c:v>
                </c:pt>
                <c:pt idx="2">
                  <c:v>1.246680156279107</c:v>
                </c:pt>
                <c:pt idx="3">
                  <c:v>1.215478278471227</c:v>
                </c:pt>
                <c:pt idx="4">
                  <c:v>1.1549476090457589</c:v>
                </c:pt>
                <c:pt idx="5">
                  <c:v>1.1130913042891584</c:v>
                </c:pt>
                <c:pt idx="6">
                  <c:v>1.0743268080721049</c:v>
                </c:pt>
                <c:pt idx="7">
                  <c:v>1.0277643293563368</c:v>
                </c:pt>
              </c:numCache>
            </c:numRef>
          </c:val>
          <c:smooth val="0"/>
          <c:extLst>
            <c:ext xmlns:c16="http://schemas.microsoft.com/office/drawing/2014/chart" uri="{C3380CC4-5D6E-409C-BE32-E72D297353CC}">
              <c16:uniqueId val="{00000001-C2A0-4BC4-98FA-735BC7CF1821}"/>
            </c:ext>
          </c:extLst>
        </c:ser>
        <c:ser>
          <c:idx val="2"/>
          <c:order val="2"/>
          <c:tx>
            <c:strRef>
              <c:f>'NZ ETS vs. Inventory emissions'!$B$15</c:f>
              <c:strCache>
                <c:ptCount val="1"/>
                <c:pt idx="0">
                  <c:v>GHG Inventory AR5</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emissions'!$G$1:$N$1</c:f>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xmlns:c15="http://schemas.microsoft.com/office/drawing/2012/chart" uri="{02D57815-91ED-43cb-92C2-25804820EDAC}">
                  <c15:fullRef>
                    <c15:sqref>'NZ ETS vs. Inventory emissions'!$C$15:$N$15</c15:sqref>
                  </c15:fullRef>
                </c:ext>
              </c:extLst>
              <c:f>'NZ ETS vs. Inventory emissions'!$G$15:$N$15</c:f>
              <c:numCache>
                <c:formatCode>_(* #,##0.00_);_(* \(#,##0.00\);_(* "-"??_);_(@_)</c:formatCode>
                <c:ptCount val="8"/>
                <c:pt idx="0">
                  <c:v>1.4725880696638003</c:v>
                </c:pt>
                <c:pt idx="1">
                  <c:v>1.4298526016015263</c:v>
                </c:pt>
                <c:pt idx="2">
                  <c:v>1.3962817750326</c:v>
                </c:pt>
                <c:pt idx="3">
                  <c:v>1.3613356718877745</c:v>
                </c:pt>
                <c:pt idx="4">
                  <c:v>1.2935413221312499</c:v>
                </c:pt>
                <c:pt idx="5">
                  <c:v>1.2466622608038576</c:v>
                </c:pt>
                <c:pt idx="6">
                  <c:v>1.2032460250407577</c:v>
                </c:pt>
                <c:pt idx="7">
                  <c:v>1.1510960488790973</c:v>
                </c:pt>
              </c:numCache>
            </c:numRef>
          </c:val>
          <c:smooth val="0"/>
          <c:extLst>
            <c:ext xmlns:c16="http://schemas.microsoft.com/office/drawing/2014/chart" uri="{C3380CC4-5D6E-409C-BE32-E72D297353CC}">
              <c16:uniqueId val="{00000002-C2A0-4BC4-98FA-735BC7CF1821}"/>
            </c:ext>
          </c:extLst>
        </c:ser>
        <c:dLbls>
          <c:showLegendKey val="0"/>
          <c:showVal val="0"/>
          <c:showCatName val="0"/>
          <c:showSerName val="0"/>
          <c:showPercent val="0"/>
          <c:showBubbleSize val="0"/>
        </c:dLbls>
        <c:smooth val="0"/>
        <c:axId val="1294448591"/>
        <c:axId val="1154155583"/>
      </c:lineChart>
      <c:catAx>
        <c:axId val="12944485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54155583"/>
        <c:crosses val="autoZero"/>
        <c:auto val="1"/>
        <c:lblAlgn val="ctr"/>
        <c:lblOffset val="100"/>
        <c:noMultiLvlLbl val="0"/>
      </c:catAx>
      <c:valAx>
        <c:axId val="1154155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4448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NZ" sz="1100"/>
              <a:t>Geothermal</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'NZ ETS vs. Inventory emissions'!$B$19</c:f>
              <c:strCache>
                <c:ptCount val="1"/>
                <c:pt idx="0">
                  <c:v>NZ ETS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emissions'!$C$19:$N$19</c15:sqref>
                  </c15:fullRef>
                </c:ext>
              </c:extLst>
              <c:f>'NZ ETS vs. Inventory emissions'!$D$19:$N$19</c:f>
              <c:numCache>
                <c:formatCode>_(* #,##0.00_);_(* \(#,##0.00\);_(* "-"??_);_(@_)</c:formatCode>
                <c:ptCount val="11"/>
                <c:pt idx="0">
                  <c:v>0.75616399999999995</c:v>
                </c:pt>
                <c:pt idx="1">
                  <c:v>0.74846599999999996</c:v>
                </c:pt>
                <c:pt idx="2">
                  <c:v>0.76575899999999997</c:v>
                </c:pt>
                <c:pt idx="3">
                  <c:v>0.84651199999999993</c:v>
                </c:pt>
                <c:pt idx="4">
                  <c:v>0.85475699999999999</c:v>
                </c:pt>
                <c:pt idx="5">
                  <c:v>0.73549100000000001</c:v>
                </c:pt>
                <c:pt idx="6">
                  <c:v>0.67788999999999999</c:v>
                </c:pt>
                <c:pt idx="7">
                  <c:v>0.61908399999999997</c:v>
                </c:pt>
                <c:pt idx="8">
                  <c:v>0.59539999999999993</c:v>
                </c:pt>
                <c:pt idx="9">
                  <c:v>0.5720019999999999</c:v>
                </c:pt>
                <c:pt idx="10">
                  <c:v>0.54415499999999994</c:v>
                </c:pt>
              </c:numCache>
            </c:numRef>
          </c:val>
          <c:smooth val="0"/>
          <c:extLst>
            <c:ext xmlns:c16="http://schemas.microsoft.com/office/drawing/2014/chart" uri="{C3380CC4-5D6E-409C-BE32-E72D297353CC}">
              <c16:uniqueId val="{00000000-1149-41BD-820F-B998361E3045}"/>
            </c:ext>
          </c:extLst>
        </c:ser>
        <c:ser>
          <c:idx val="1"/>
          <c:order val="1"/>
          <c:tx>
            <c:strRef>
              <c:f>'NZ ETS vs. Inventory emissions'!$B$20</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emissions'!$C$20:$N$20</c15:sqref>
                  </c15:fullRef>
                </c:ext>
              </c:extLst>
              <c:f>'NZ ETS vs. Inventory emissions'!$D$20:$N$20</c:f>
              <c:numCache>
                <c:formatCode>_(* #,##0.00_);_(* \(#,##0.00\);_(* "-"??_);_(@_)</c:formatCode>
                <c:ptCount val="11"/>
                <c:pt idx="0">
                  <c:v>0.77656603693455351</c:v>
                </c:pt>
                <c:pt idx="1">
                  <c:v>0.77105851424456173</c:v>
                </c:pt>
                <c:pt idx="2">
                  <c:v>0.77469333863029688</c:v>
                </c:pt>
                <c:pt idx="3">
                  <c:v>0.79035215567394324</c:v>
                </c:pt>
                <c:pt idx="4">
                  <c:v>0.83274958431416979</c:v>
                </c:pt>
                <c:pt idx="5">
                  <c:v>0.73899809832093477</c:v>
                </c:pt>
                <c:pt idx="6">
                  <c:v>0.68941903133989924</c:v>
                </c:pt>
                <c:pt idx="7">
                  <c:v>0.62930136458030594</c:v>
                </c:pt>
                <c:pt idx="8">
                  <c:v>0.61748331825390912</c:v>
                </c:pt>
                <c:pt idx="9">
                  <c:v>0.58066106685357199</c:v>
                </c:pt>
                <c:pt idx="10">
                  <c:v>0.55989900910516366</c:v>
                </c:pt>
              </c:numCache>
            </c:numRef>
          </c:val>
          <c:smooth val="0"/>
          <c:extLst>
            <c:ext xmlns:c16="http://schemas.microsoft.com/office/drawing/2014/chart" uri="{C3380CC4-5D6E-409C-BE32-E72D297353CC}">
              <c16:uniqueId val="{00000001-1149-41BD-820F-B998361E3045}"/>
            </c:ext>
          </c:extLst>
        </c:ser>
        <c:dLbls>
          <c:showLegendKey val="0"/>
          <c:showVal val="0"/>
          <c:showCatName val="0"/>
          <c:showSerName val="0"/>
          <c:showPercent val="0"/>
          <c:showBubbleSize val="0"/>
        </c:dLbls>
        <c:smooth val="0"/>
        <c:axId val="1381117263"/>
        <c:axId val="1145618431"/>
      </c:lineChart>
      <c:catAx>
        <c:axId val="1381117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5618431"/>
        <c:crosses val="autoZero"/>
        <c:auto val="1"/>
        <c:lblAlgn val="ctr"/>
        <c:lblOffset val="100"/>
        <c:noMultiLvlLbl val="0"/>
      </c:catAx>
      <c:valAx>
        <c:axId val="11456184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1117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NZ" sz="1100"/>
              <a:t>IPPU</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'NZ ETS vs. Inventory emissions'!$B$24</c:f>
              <c:strCache>
                <c:ptCount val="1"/>
                <c:pt idx="0">
                  <c:v>NZ ETS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emissions'!$C$24:$N$24</c15:sqref>
                  </c15:fullRef>
                </c:ext>
              </c:extLst>
              <c:f>'NZ ETS vs. Inventory emissions'!$D$24:$N$24</c:f>
              <c:numCache>
                <c:formatCode>_(* #,##0.00_);_(* \(#,##0.00\);_(* "-"??_);_(@_)</c:formatCode>
                <c:ptCount val="11"/>
                <c:pt idx="0">
                  <c:v>1.2751879999999998</c:v>
                </c:pt>
                <c:pt idx="1">
                  <c:v>1.270491</c:v>
                </c:pt>
                <c:pt idx="2">
                  <c:v>1.3399489999999998</c:v>
                </c:pt>
                <c:pt idx="3">
                  <c:v>1.4062480000000002</c:v>
                </c:pt>
                <c:pt idx="4">
                  <c:v>1.4285380000000003</c:v>
                </c:pt>
                <c:pt idx="5">
                  <c:v>1.2696299999999998</c:v>
                </c:pt>
                <c:pt idx="6">
                  <c:v>1.2067910000000002</c:v>
                </c:pt>
                <c:pt idx="7">
                  <c:v>1.1772559999999999</c:v>
                </c:pt>
                <c:pt idx="8">
                  <c:v>1.2054304999999998</c:v>
                </c:pt>
                <c:pt idx="9">
                  <c:v>1.1246020000000001</c:v>
                </c:pt>
                <c:pt idx="10">
                  <c:v>1.0843240000000001</c:v>
                </c:pt>
              </c:numCache>
            </c:numRef>
          </c:val>
          <c:smooth val="0"/>
          <c:extLst>
            <c:ext xmlns:c16="http://schemas.microsoft.com/office/drawing/2014/chart" uri="{C3380CC4-5D6E-409C-BE32-E72D297353CC}">
              <c16:uniqueId val="{00000000-B783-4BDF-AC35-0F2AC8C83444}"/>
            </c:ext>
          </c:extLst>
        </c:ser>
        <c:ser>
          <c:idx val="1"/>
          <c:order val="1"/>
          <c:tx>
            <c:strRef>
              <c:f>'NZ ETS vs. Inventory emissions'!$B$25</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emissions'!$D$1:$N$1</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extLst>
                <c:ext xmlns:c15="http://schemas.microsoft.com/office/drawing/2012/chart" uri="{02D57815-91ED-43cb-92C2-25804820EDAC}">
                  <c15:fullRef>
                    <c15:sqref>'NZ ETS vs. Inventory emissions'!$C$25:$N$25</c15:sqref>
                  </c15:fullRef>
                </c:ext>
              </c:extLst>
              <c:f>'NZ ETS vs. Inventory emissions'!$D$25:$N$25</c:f>
              <c:numCache>
                <c:formatCode>_(* #,##0.00_);_(* \(#,##0.00\);_(* "-"??_);_(@_)</c:formatCode>
                <c:ptCount val="11"/>
                <c:pt idx="0">
                  <c:v>1.274713056609226</c:v>
                </c:pt>
                <c:pt idx="1">
                  <c:v>1.271481799104867</c:v>
                </c:pt>
                <c:pt idx="2">
                  <c:v>1.3197564769305403</c:v>
                </c:pt>
                <c:pt idx="3">
                  <c:v>1.3996233442926291</c:v>
                </c:pt>
                <c:pt idx="4">
                  <c:v>1.4235915279749269</c:v>
                </c:pt>
                <c:pt idx="5">
                  <c:v>1.2665798461182467</c:v>
                </c:pt>
                <c:pt idx="6">
                  <c:v>1.2027216802180152</c:v>
                </c:pt>
                <c:pt idx="7">
                  <c:v>1.1664554299977963</c:v>
                </c:pt>
                <c:pt idx="8">
                  <c:v>1.1939042192690068</c:v>
                </c:pt>
                <c:pt idx="9">
                  <c:v>1.1194505522647098</c:v>
                </c:pt>
                <c:pt idx="10">
                  <c:v>1.0804513784909417</c:v>
                </c:pt>
              </c:numCache>
            </c:numRef>
          </c:val>
          <c:smooth val="0"/>
          <c:extLst>
            <c:ext xmlns:c16="http://schemas.microsoft.com/office/drawing/2014/chart" uri="{C3380CC4-5D6E-409C-BE32-E72D297353CC}">
              <c16:uniqueId val="{00000001-B783-4BDF-AC35-0F2AC8C83444}"/>
            </c:ext>
          </c:extLst>
        </c:ser>
        <c:dLbls>
          <c:showLegendKey val="0"/>
          <c:showVal val="0"/>
          <c:showCatName val="0"/>
          <c:showSerName val="0"/>
          <c:showPercent val="0"/>
          <c:showBubbleSize val="0"/>
        </c:dLbls>
        <c:smooth val="0"/>
        <c:axId val="1383568239"/>
        <c:axId val="1301583311"/>
      </c:lineChart>
      <c:catAx>
        <c:axId val="1383568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01583311"/>
        <c:crosses val="autoZero"/>
        <c:auto val="1"/>
        <c:lblAlgn val="ctr"/>
        <c:lblOffset val="100"/>
        <c:noMultiLvlLbl val="0"/>
      </c:catAx>
      <c:valAx>
        <c:axId val="1301583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35682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NZ" sz="1100"/>
              <a:t>F-gases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'NZ ETS vs. Inventory emissions'!$B$32</c:f>
              <c:strCache>
                <c:ptCount val="1"/>
                <c:pt idx="0">
                  <c:v>SUM NZ ETS + SGG Levy</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emissions'!$F$1:$N$1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extLst>
                <c:ext xmlns:c15="http://schemas.microsoft.com/office/drawing/2012/chart" uri="{02D57815-91ED-43cb-92C2-25804820EDAC}">
                  <c15:fullRef>
                    <c15:sqref>'NZ ETS vs. Inventory emissions'!$C$32:$N$32</c15:sqref>
                  </c15:fullRef>
                </c:ext>
              </c:extLst>
              <c:f>'NZ ETS vs. Inventory emissions'!$F$32:$N$32</c:f>
              <c:numCache>
                <c:formatCode>_(* #,##0.00_);_(* \(#,##0.00\);_(* "-"??_);_(@_)</c:formatCode>
                <c:ptCount val="9"/>
                <c:pt idx="0">
                  <c:v>1.1114024859999998</c:v>
                </c:pt>
                <c:pt idx="1">
                  <c:v>2.2662025100000003</c:v>
                </c:pt>
                <c:pt idx="2">
                  <c:v>1.4024905460000001</c:v>
                </c:pt>
                <c:pt idx="3">
                  <c:v>2.6906088419999996</c:v>
                </c:pt>
                <c:pt idx="4">
                  <c:v>2.16676146</c:v>
                </c:pt>
                <c:pt idx="5">
                  <c:v>1.8219392303999999</c:v>
                </c:pt>
                <c:pt idx="6">
                  <c:v>0.61851321349999999</c:v>
                </c:pt>
                <c:pt idx="7">
                  <c:v>1.3148233199999999</c:v>
                </c:pt>
                <c:pt idx="8">
                  <c:v>0.68174179210000008</c:v>
                </c:pt>
              </c:numCache>
            </c:numRef>
          </c:val>
          <c:smooth val="0"/>
          <c:extLst>
            <c:ext xmlns:c16="http://schemas.microsoft.com/office/drawing/2014/chart" uri="{C3380CC4-5D6E-409C-BE32-E72D297353CC}">
              <c16:uniqueId val="{00000000-104D-4E9B-BF7A-7F6149AAE927}"/>
            </c:ext>
          </c:extLst>
        </c:ser>
        <c:ser>
          <c:idx val="1"/>
          <c:order val="1"/>
          <c:tx>
            <c:strRef>
              <c:f>'NZ ETS vs. Inventory emissions'!$B$33</c:f>
              <c:strCache>
                <c:ptCount val="1"/>
                <c:pt idx="0">
                  <c:v>GHG Inventory</c:v>
                </c:pt>
              </c:strCache>
            </c:strRef>
          </c:tx>
          <c:spPr>
            <a:ln w="28575" cap="rnd">
              <a:solidFill>
                <a:schemeClr val="tx2"/>
              </a:solidFill>
              <a:round/>
            </a:ln>
            <a:effectLst/>
          </c:spPr>
          <c:marker>
            <c:symbol val="none"/>
          </c:marker>
          <c:cat>
            <c:numRef>
              <c:extLst>
                <c:ext xmlns:c15="http://schemas.microsoft.com/office/drawing/2012/chart" uri="{02D57815-91ED-43cb-92C2-25804820EDAC}">
                  <c15:fullRef>
                    <c15:sqref>'NZ ETS vs. Inventory emissions'!$C$1:$N$1</c15:sqref>
                  </c15:fullRef>
                </c:ext>
              </c:extLst>
              <c:f>'NZ ETS vs. Inventory emissions'!$F$1:$N$1</c:f>
              <c:numCache>
                <c:formatCode>General</c:formatCode>
                <c:ptCount val="9"/>
                <c:pt idx="0">
                  <c:v>2013</c:v>
                </c:pt>
                <c:pt idx="1">
                  <c:v>2014</c:v>
                </c:pt>
                <c:pt idx="2">
                  <c:v>2015</c:v>
                </c:pt>
                <c:pt idx="3">
                  <c:v>2016</c:v>
                </c:pt>
                <c:pt idx="4">
                  <c:v>2017</c:v>
                </c:pt>
                <c:pt idx="5">
                  <c:v>2018</c:v>
                </c:pt>
                <c:pt idx="6">
                  <c:v>2019</c:v>
                </c:pt>
                <c:pt idx="7">
                  <c:v>2020</c:v>
                </c:pt>
                <c:pt idx="8">
                  <c:v>2021</c:v>
                </c:pt>
              </c:numCache>
            </c:numRef>
          </c:cat>
          <c:val>
            <c:numRef>
              <c:extLst>
                <c:ext xmlns:c15="http://schemas.microsoft.com/office/drawing/2012/chart" uri="{02D57815-91ED-43cb-92C2-25804820EDAC}">
                  <c15:fullRef>
                    <c15:sqref>'NZ ETS vs. Inventory emissions'!$C$33:$N$33</c15:sqref>
                  </c15:fullRef>
                </c:ext>
              </c:extLst>
              <c:f>'NZ ETS vs. Inventory emissions'!$F$33:$N$33</c:f>
              <c:numCache>
                <c:formatCode>_(* #,##0.00_);_(* \(#,##0.00\);_(* "-"??_);_(@_)</c:formatCode>
                <c:ptCount val="9"/>
                <c:pt idx="0">
                  <c:v>1.2064313711949903</c:v>
                </c:pt>
                <c:pt idx="1">
                  <c:v>1.2810731031216631</c:v>
                </c:pt>
                <c:pt idx="2">
                  <c:v>1.292091960121688</c:v>
                </c:pt>
                <c:pt idx="3">
                  <c:v>1.3005539700105972</c:v>
                </c:pt>
                <c:pt idx="4">
                  <c:v>1.3335758851861244</c:v>
                </c:pt>
                <c:pt idx="5">
                  <c:v>1.3774530331208574</c:v>
                </c:pt>
                <c:pt idx="6">
                  <c:v>1.4119122025123059</c:v>
                </c:pt>
                <c:pt idx="7">
                  <c:v>1.4583812316398113</c:v>
                </c:pt>
                <c:pt idx="8">
                  <c:v>1.4552218232860235</c:v>
                </c:pt>
              </c:numCache>
            </c:numRef>
          </c:val>
          <c:smooth val="0"/>
          <c:extLst>
            <c:ext xmlns:c16="http://schemas.microsoft.com/office/drawing/2014/chart" uri="{C3380CC4-5D6E-409C-BE32-E72D297353CC}">
              <c16:uniqueId val="{00000001-104D-4E9B-BF7A-7F6149AAE927}"/>
            </c:ext>
          </c:extLst>
        </c:ser>
        <c:dLbls>
          <c:showLegendKey val="0"/>
          <c:showVal val="0"/>
          <c:showCatName val="0"/>
          <c:showSerName val="0"/>
          <c:showPercent val="0"/>
          <c:showBubbleSize val="0"/>
        </c:dLbls>
        <c:smooth val="0"/>
        <c:axId val="1356500575"/>
        <c:axId val="1619991263"/>
      </c:lineChart>
      <c:catAx>
        <c:axId val="13565005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9991263"/>
        <c:crosses val="autoZero"/>
        <c:auto val="1"/>
        <c:lblAlgn val="ctr"/>
        <c:lblOffset val="100"/>
        <c:noMultiLvlLbl val="0"/>
      </c:catAx>
      <c:valAx>
        <c:axId val="16199912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650057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60" b="0" i="0" u="none" strike="noStrike" kern="1200" spc="0" baseline="0">
                <a:solidFill>
                  <a:schemeClr val="tx1">
                    <a:lumMod val="65000"/>
                    <a:lumOff val="35000"/>
                  </a:schemeClr>
                </a:solidFill>
                <a:latin typeface="+mn-lt"/>
                <a:ea typeface="+mn-ea"/>
                <a:cs typeface="+mn-cs"/>
              </a:defRPr>
            </a:pPr>
            <a:r>
              <a:rPr lang="en-NZ" sz="1200" b="1"/>
              <a:t>Figure 4 (Technical Annex) - Pre-1990 units remaining in original accounts (historic and projected)</a:t>
            </a:r>
          </a:p>
        </c:rich>
      </c:tx>
      <c:layout>
        <c:manualLayout>
          <c:xMode val="edge"/>
          <c:yMode val="edge"/>
          <c:x val="0.12074444184771874"/>
          <c:y val="7.0555555555555554E-3"/>
        </c:manualLayout>
      </c:layout>
      <c:overlay val="0"/>
      <c:spPr>
        <a:noFill/>
        <a:ln>
          <a:noFill/>
        </a:ln>
        <a:effectLst/>
      </c:spPr>
      <c:txPr>
        <a:bodyPr rot="0" spcFirstLastPara="1" vertOverflow="ellipsis" vert="horz" wrap="square" anchor="ctr" anchorCtr="1"/>
        <a:lstStyle/>
        <a:p>
          <a:pPr algn="l">
            <a:defRPr sz="12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105208584565053"/>
          <c:y val="0.11541138888888891"/>
          <c:w val="0.84662952306213723"/>
          <c:h val="0.63115416666666668"/>
        </c:manualLayout>
      </c:layout>
      <c:lineChart>
        <c:grouping val="standard"/>
        <c:varyColors val="0"/>
        <c:ser>
          <c:idx val="0"/>
          <c:order val="0"/>
          <c:tx>
            <c:strRef>
              <c:f>'p90 units held long term'!$C$2</c:f>
              <c:strCache>
                <c:ptCount val="1"/>
                <c:pt idx="0">
                  <c:v> Historic P90 total volumes </c:v>
                </c:pt>
              </c:strCache>
            </c:strRef>
          </c:tx>
          <c:spPr>
            <a:ln w="28575" cap="rnd">
              <a:solidFill>
                <a:schemeClr val="tx2"/>
              </a:solidFill>
              <a:round/>
            </a:ln>
            <a:effectLst/>
          </c:spPr>
          <c:marker>
            <c:symbol val="none"/>
          </c:marker>
          <c:cat>
            <c:numRef>
              <c:f>'p90 units held long term'!$B$3:$B$58</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units held long term'!$C$3:$C$29</c:f>
              <c:numCache>
                <c:formatCode>_-* #,##0.0_-;\-* #,##0.0_-;_-* "-"??_-;_-@_-</c:formatCode>
                <c:ptCount val="27"/>
                <c:pt idx="0">
                  <c:v>32.645150000000001</c:v>
                </c:pt>
                <c:pt idx="1">
                  <c:v>31.515322999999999</c:v>
                </c:pt>
                <c:pt idx="2">
                  <c:v>30.514524999999999</c:v>
                </c:pt>
                <c:pt idx="3">
                  <c:v>29.580874999999999</c:v>
                </c:pt>
                <c:pt idx="4">
                  <c:v>28.416357999999999</c:v>
                </c:pt>
                <c:pt idx="5">
                  <c:v>25.560414000000002</c:v>
                </c:pt>
                <c:pt idx="6">
                  <c:v>24.632771999999999</c:v>
                </c:pt>
                <c:pt idx="7">
                  <c:v>23.905961000000001</c:v>
                </c:pt>
                <c:pt idx="8">
                  <c:v>22.437390000000001</c:v>
                </c:pt>
                <c:pt idx="9">
                  <c:v>21.087375000000002</c:v>
                </c:pt>
                <c:pt idx="10">
                  <c:v>19.876494999999998</c:v>
                </c:pt>
                <c:pt idx="11">
                  <c:v>20.058937</c:v>
                </c:pt>
                <c:pt idx="12">
                  <c:v>19.049208</c:v>
                </c:pt>
                <c:pt idx="13">
                  <c:v>17.091308999999999</c:v>
                </c:pt>
                <c:pt idx="14">
                  <c:v>16.861643000000001</c:v>
                </c:pt>
                <c:pt idx="15">
                  <c:v>16.528337000000001</c:v>
                </c:pt>
                <c:pt idx="16">
                  <c:v>16.396218999999999</c:v>
                </c:pt>
                <c:pt idx="17">
                  <c:v>16.806373000000001</c:v>
                </c:pt>
                <c:pt idx="18">
                  <c:v>16.821126</c:v>
                </c:pt>
                <c:pt idx="19">
                  <c:v>16.669232999999998</c:v>
                </c:pt>
                <c:pt idx="20">
                  <c:v>16.397404999999999</c:v>
                </c:pt>
                <c:pt idx="21">
                  <c:v>16.162192000000001</c:v>
                </c:pt>
                <c:pt idx="22">
                  <c:v>14.897997</c:v>
                </c:pt>
                <c:pt idx="23">
                  <c:v>14.764186</c:v>
                </c:pt>
                <c:pt idx="24">
                  <c:v>14.771926000000001</c:v>
                </c:pt>
                <c:pt idx="25">
                  <c:v>14.358048999999999</c:v>
                </c:pt>
                <c:pt idx="26">
                  <c:v>14.199057</c:v>
                </c:pt>
              </c:numCache>
            </c:numRef>
          </c:val>
          <c:smooth val="0"/>
          <c:extLst>
            <c:ext xmlns:c16="http://schemas.microsoft.com/office/drawing/2014/chart" uri="{C3380CC4-5D6E-409C-BE32-E72D297353CC}">
              <c16:uniqueId val="{00000000-1732-4409-8969-7068F5953DE0}"/>
            </c:ext>
          </c:extLst>
        </c:ser>
        <c:ser>
          <c:idx val="4"/>
          <c:order val="1"/>
          <c:tx>
            <c:strRef>
              <c:f>'p90 units held long term'!$H$2</c:f>
              <c:strCache>
                <c:ptCount val="1"/>
                <c:pt idx="0">
                  <c:v>2022 estimated path</c:v>
                </c:pt>
              </c:strCache>
            </c:strRef>
          </c:tx>
          <c:spPr>
            <a:ln w="25400" cap="rnd">
              <a:solidFill>
                <a:schemeClr val="accent2"/>
              </a:solidFill>
              <a:prstDash val="sysDash"/>
              <a:round/>
            </a:ln>
            <a:effectLst/>
          </c:spPr>
          <c:marker>
            <c:symbol val="none"/>
          </c:marker>
          <c:val>
            <c:numRef>
              <c:f>'p90 units held long term'!$H$3:$H$58</c:f>
              <c:numCache>
                <c:formatCode>General</c:formatCode>
                <c:ptCount val="56"/>
                <c:pt idx="21" formatCode="_-* #,##0.0_-;\-* #,##0.0_-;_-* &quot;-&quot;??_-;_-@_-">
                  <c:v>16.162192000000001</c:v>
                </c:pt>
                <c:pt idx="22" formatCode="_-* #,##0.0_-;\-* #,##0.0_-;_-* &quot;-&quot;??_-;_-@_-">
                  <c:v>16.287726236181946</c:v>
                </c:pt>
                <c:pt idx="23" formatCode="_-* #,##0.0_-;\-* #,##0.0_-;_-* &quot;-&quot;??_-;_-@_-">
                  <c:v>16.214520014269766</c:v>
                </c:pt>
                <c:pt idx="24" formatCode="_-* #,##0.0_-;\-* #,##0.0_-;_-* &quot;-&quot;??_-;_-@_-">
                  <c:v>16.142905231964377</c:v>
                </c:pt>
                <c:pt idx="25" formatCode="_-* #,##0.0_-;\-* #,##0.0_-;_-* &quot;-&quot;??_-;_-@_-">
                  <c:v>16.070494729855589</c:v>
                </c:pt>
                <c:pt idx="26" formatCode="_-* #,##0.0_-;\-* #,##0.0_-;_-* &quot;-&quot;??_-;_-@_-">
                  <c:v>15.997288507943402</c:v>
                </c:pt>
                <c:pt idx="27" formatCode="_-* #,##0.0_-;\-* #,##0.0_-;_-* &quot;-&quot;??_-;_-@_-">
                  <c:v>15.924082286031222</c:v>
                </c:pt>
                <c:pt idx="28" formatCode="_-* #,##0.0_-;\-* #,##0.0_-;_-* &quot;-&quot;??_-;_-@_-">
                  <c:v>15.851671783922434</c:v>
                </c:pt>
                <c:pt idx="29" formatCode="_-* #,##0.0_-;\-* #,##0.0_-;_-* &quot;-&quot;??_-;_-@_-">
                  <c:v>15.779261281813646</c:v>
                </c:pt>
                <c:pt idx="30" formatCode="_-* #,##0.0_-;\-* #,##0.0_-;_-* &quot;-&quot;??_-;_-@_-">
                  <c:v>15.706055059901466</c:v>
                </c:pt>
                <c:pt idx="31" formatCode="_-* #,##0.0_-;\-* #,##0.0_-;_-* &quot;-&quot;??_-;_-@_-">
                  <c:v>15.632848837989286</c:v>
                </c:pt>
                <c:pt idx="32" formatCode="_-* #,##0.0_-;\-* #,##0.0_-;_-* &quot;-&quot;??_-;_-@_-">
                  <c:v>15.56123405568389</c:v>
                </c:pt>
                <c:pt idx="33" formatCode="_-* #,##0.0_-;\-* #,##0.0_-;_-* &quot;-&quot;??_-;_-@_-">
                  <c:v>15.488823553575102</c:v>
                </c:pt>
                <c:pt idx="34" formatCode="_-* #,##0.0_-;\-* #,##0.0_-;_-* &quot;-&quot;??_-;_-@_-">
                  <c:v>15.415617331662922</c:v>
                </c:pt>
                <c:pt idx="35" formatCode="_-* #,##0.0_-;\-* #,##0.0_-;_-* &quot;-&quot;??_-;_-@_-">
                  <c:v>15.342411109750742</c:v>
                </c:pt>
                <c:pt idx="36" formatCode="_-* #,##0.0_-;\-* #,##0.0_-;_-* &quot;-&quot;??_-;_-@_-">
                  <c:v>15.270796327445346</c:v>
                </c:pt>
                <c:pt idx="37" formatCode="_-* #,##0.0_-;\-* #,##0.0_-;_-* &quot;-&quot;??_-;_-@_-">
                  <c:v>15.198385825336558</c:v>
                </c:pt>
                <c:pt idx="38" formatCode="_-* #,##0.0_-;\-* #,##0.0_-;_-* &quot;-&quot;??_-;_-@_-">
                  <c:v>15.125179603424378</c:v>
                </c:pt>
                <c:pt idx="39" formatCode="_-* #,##0.0_-;\-* #,##0.0_-;_-* &quot;-&quot;??_-;_-@_-">
                  <c:v>15.051973381512198</c:v>
                </c:pt>
                <c:pt idx="40" formatCode="_-* #,##0.0_-;\-* #,##0.0_-;_-* &quot;-&quot;??_-;_-@_-">
                  <c:v>14.980358599206802</c:v>
                </c:pt>
                <c:pt idx="41" formatCode="_-* #,##0.0_-;\-* #,##0.0_-;_-* &quot;-&quot;??_-;_-@_-">
                  <c:v>14.907948097098014</c:v>
                </c:pt>
                <c:pt idx="42" formatCode="_-* #,##0.0_-;\-* #,##0.0_-;_-* &quot;-&quot;??_-;_-@_-">
                  <c:v>14.834741875185834</c:v>
                </c:pt>
                <c:pt idx="43" formatCode="_-* #,##0.0_-;\-* #,##0.0_-;_-* &quot;-&quot;??_-;_-@_-">
                  <c:v>14.761535653273654</c:v>
                </c:pt>
                <c:pt idx="44" formatCode="_-* #,##0.0_-;\-* #,##0.0_-;_-* &quot;-&quot;??_-;_-@_-">
                  <c:v>14.689125151164866</c:v>
                </c:pt>
                <c:pt idx="45" formatCode="_-* #,##0.0_-;\-* #,##0.0_-;_-* &quot;-&quot;??_-;_-@_-">
                  <c:v>14.616714649056078</c:v>
                </c:pt>
                <c:pt idx="46" formatCode="_-* #,##0.0_-;\-* #,##0.0_-;_-* &quot;-&quot;??_-;_-@_-">
                  <c:v>14.543508427143898</c:v>
                </c:pt>
                <c:pt idx="47" formatCode="_-* #,##0.0_-;\-* #,##0.0_-;_-* &quot;-&quot;??_-;_-@_-">
                  <c:v>14.470302205231718</c:v>
                </c:pt>
                <c:pt idx="48" formatCode="_-* #,##0.0_-;\-* #,##0.0_-;_-* &quot;-&quot;??_-;_-@_-">
                  <c:v>14.398687422926322</c:v>
                </c:pt>
                <c:pt idx="49" formatCode="_-* #,##0.0_-;\-* #,##0.0_-;_-* &quot;-&quot;??_-;_-@_-">
                  <c:v>14.326276920817534</c:v>
                </c:pt>
                <c:pt idx="50" formatCode="_-* #,##0.0_-;\-* #,##0.0_-;_-* &quot;-&quot;??_-;_-@_-">
                  <c:v>14.253070698905354</c:v>
                </c:pt>
                <c:pt idx="51" formatCode="_-* #,##0.0_-;\-* #,##0.0_-;_-* &quot;-&quot;??_-;_-@_-">
                  <c:v>14.179864476993174</c:v>
                </c:pt>
                <c:pt idx="52" formatCode="_-* #,##0.0_-;\-* #,##0.0_-;_-* &quot;-&quot;??_-;_-@_-">
                  <c:v>14.108249694687778</c:v>
                </c:pt>
                <c:pt idx="53" formatCode="_-* #,##0.0_-;\-* #,##0.0_-;_-* &quot;-&quot;??_-;_-@_-">
                  <c:v>14.03583919257899</c:v>
                </c:pt>
                <c:pt idx="54" formatCode="_-* #,##0.0_-;\-* #,##0.0_-;_-* &quot;-&quot;??_-;_-@_-">
                  <c:v>13.96263297066681</c:v>
                </c:pt>
                <c:pt idx="55" formatCode="_-* #,##0.0_-;\-* #,##0.0_-;_-* &quot;-&quot;??_-;_-@_-">
                  <c:v>13.88942674875463</c:v>
                </c:pt>
              </c:numCache>
            </c:numRef>
          </c:val>
          <c:smooth val="0"/>
          <c:extLst>
            <c:ext xmlns:c16="http://schemas.microsoft.com/office/drawing/2014/chart" uri="{C3380CC4-5D6E-409C-BE32-E72D297353CC}">
              <c16:uniqueId val="{00000000-DA45-497B-A05C-46B39D8AEAC1}"/>
            </c:ext>
          </c:extLst>
        </c:ser>
        <c:ser>
          <c:idx val="3"/>
          <c:order val="2"/>
          <c:tx>
            <c:v>Slow transfers path</c:v>
          </c:tx>
          <c:spPr>
            <a:ln w="25400" cap="rnd">
              <a:solidFill>
                <a:srgbClr val="7030A0"/>
              </a:solidFill>
              <a:prstDash val="sysDash"/>
              <a:round/>
            </a:ln>
            <a:effectLst/>
          </c:spPr>
          <c:marker>
            <c:symbol val="none"/>
          </c:marker>
          <c:cat>
            <c:numRef>
              <c:f>'p90 units held long term'!$B$3:$B$58</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units held long term'!$G$3:$G$58</c:f>
              <c:numCache>
                <c:formatCode>General</c:formatCode>
                <c:ptCount val="56"/>
                <c:pt idx="26" formatCode="_-* #,##0.0_-;\-* #,##0.0_-;_-* &quot;-&quot;??_-;_-@_-">
                  <c:v>14.199057</c:v>
                </c:pt>
                <c:pt idx="27" formatCode="_-* #,##0.0_-;\-* #,##0.0_-;_-* &quot;-&quot;??_-;_-@_-">
                  <c:v>13.992063446481183</c:v>
                </c:pt>
                <c:pt idx="28" formatCode="_-* #,##0.0_-;\-* #,##0.0_-;_-* &quot;-&quot;??_-;_-@_-">
                  <c:v>13.780958923030482</c:v>
                </c:pt>
                <c:pt idx="29" formatCode="_-* #,##0.0_-;\-* #,##0.0_-;_-* &quot;-&quot;??_-;_-@_-">
                  <c:v>13.569854399579768</c:v>
                </c:pt>
                <c:pt idx="30" formatCode="_-* #,##0.0_-;\-* #,##0.0_-;_-* &quot;-&quot;??_-;_-@_-">
                  <c:v>13.356430046201027</c:v>
                </c:pt>
                <c:pt idx="31" formatCode="_-* #,##0.0_-;\-* #,##0.0_-;_-* &quot;-&quot;??_-;_-@_-">
                  <c:v>13.143005692822285</c:v>
                </c:pt>
                <c:pt idx="32" formatCode="_-* #,##0.0_-;\-* #,##0.0_-;_-* &quot;-&quot;??_-;_-@_-">
                  <c:v>12.934220999299612</c:v>
                </c:pt>
                <c:pt idx="33" formatCode="_-* #,##0.0_-;\-* #,##0.0_-;_-* &quot;-&quot;??_-;_-@_-">
                  <c:v>12.723116475848911</c:v>
                </c:pt>
                <c:pt idx="34" formatCode="_-* #,##0.0_-;\-* #,##0.0_-;_-* &quot;-&quot;??_-;_-@_-">
                  <c:v>12.50969212247017</c:v>
                </c:pt>
                <c:pt idx="35" formatCode="_-* #,##0.0_-;\-* #,##0.0_-;_-* &quot;-&quot;??_-;_-@_-">
                  <c:v>12.296267769091429</c:v>
                </c:pt>
                <c:pt idx="36" formatCode="_-* #,##0.0_-;\-* #,##0.0_-;_-* &quot;-&quot;??_-;_-@_-">
                  <c:v>12.087483075568755</c:v>
                </c:pt>
                <c:pt idx="37" formatCode="_-* #,##0.0_-;\-* #,##0.0_-;_-* &quot;-&quot;??_-;_-@_-">
                  <c:v>11.876378552118041</c:v>
                </c:pt>
                <c:pt idx="38" formatCode="_-* #,##0.0_-;\-* #,##0.0_-;_-* &quot;-&quot;??_-;_-@_-">
                  <c:v>11.6629541987393</c:v>
                </c:pt>
                <c:pt idx="39" formatCode="_-* #,##0.0_-;\-* #,##0.0_-;_-* &quot;-&quot;??_-;_-@_-">
                  <c:v>11.449529845360573</c:v>
                </c:pt>
                <c:pt idx="40" formatCode="_-* #,##0.0_-;\-* #,##0.0_-;_-* &quot;-&quot;??_-;_-@_-">
                  <c:v>11.240745151837885</c:v>
                </c:pt>
                <c:pt idx="41" formatCode="_-* #,##0.0_-;\-* #,##0.0_-;_-* &quot;-&quot;??_-;_-@_-">
                  <c:v>11.029640628387185</c:v>
                </c:pt>
                <c:pt idx="42" formatCode="_-* #,##0.0_-;\-* #,##0.0_-;_-* &quot;-&quot;??_-;_-@_-">
                  <c:v>10.816216275008443</c:v>
                </c:pt>
                <c:pt idx="43" formatCode="_-* #,##0.0_-;\-* #,##0.0_-;_-* &quot;-&quot;??_-;_-@_-">
                  <c:v>10.602791921629702</c:v>
                </c:pt>
                <c:pt idx="44" formatCode="_-* #,##0.0_-;\-* #,##0.0_-;_-* &quot;-&quot;??_-;_-@_-">
                  <c:v>10.391687398179002</c:v>
                </c:pt>
                <c:pt idx="45" formatCode="_-* #,##0.0_-;\-* #,##0.0_-;_-* &quot;-&quot;??_-;_-@_-">
                  <c:v>10.180582874728287</c:v>
                </c:pt>
                <c:pt idx="46" formatCode="_-* #,##0.0_-;\-* #,##0.0_-;_-* &quot;-&quot;??_-;_-@_-">
                  <c:v>9.9671585213495462</c:v>
                </c:pt>
                <c:pt idx="47" formatCode="_-* #,##0.0_-;\-* #,##0.0_-;_-* &quot;-&quot;??_-;_-@_-">
                  <c:v>9.7537341679708192</c:v>
                </c:pt>
                <c:pt idx="48" formatCode="_-* #,##0.0_-;\-* #,##0.0_-;_-* &quot;-&quot;??_-;_-@_-">
                  <c:v>9.5449494744481314</c:v>
                </c:pt>
                <c:pt idx="49" formatCode="_-* #,##0.0_-;\-* #,##0.0_-;_-* &quot;-&quot;??_-;_-@_-">
                  <c:v>9.3338449509974311</c:v>
                </c:pt>
                <c:pt idx="50" formatCode="_-* #,##0.0_-;\-* #,##0.0_-;_-* &quot;-&quot;??_-;_-@_-">
                  <c:v>9.1204205976186898</c:v>
                </c:pt>
                <c:pt idx="51" formatCode="_-* #,##0.0_-;\-* #,##0.0_-;_-* &quot;-&quot;??_-;_-@_-">
                  <c:v>8.9069962442399486</c:v>
                </c:pt>
                <c:pt idx="52" formatCode="_-* #,##0.0_-;\-* #,##0.0_-;_-* &quot;-&quot;??_-;_-@_-">
                  <c:v>8.698211550717275</c:v>
                </c:pt>
                <c:pt idx="53" formatCode="_-* #,##0.0_-;\-* #,##0.0_-;_-* &quot;-&quot;??_-;_-@_-">
                  <c:v>8.4871070272665747</c:v>
                </c:pt>
                <c:pt idx="54" formatCode="_-* #,##0.0_-;\-* #,##0.0_-;_-* &quot;-&quot;??_-;_-@_-">
                  <c:v>8.2736826738878335</c:v>
                </c:pt>
                <c:pt idx="55" formatCode="_-* #,##0.0_-;\-* #,##0.0_-;_-* &quot;-&quot;??_-;_-@_-">
                  <c:v>8.0602583205090923</c:v>
                </c:pt>
              </c:numCache>
            </c:numRef>
          </c:val>
          <c:smooth val="0"/>
          <c:extLst>
            <c:ext xmlns:c16="http://schemas.microsoft.com/office/drawing/2014/chart" uri="{C3380CC4-5D6E-409C-BE32-E72D297353CC}">
              <c16:uniqueId val="{00000003-1732-4409-8969-7068F5953DE0}"/>
            </c:ext>
          </c:extLst>
        </c:ser>
        <c:ser>
          <c:idx val="2"/>
          <c:order val="3"/>
          <c:tx>
            <c:v>Central transfers path</c:v>
          </c:tx>
          <c:spPr>
            <a:ln w="25400" cap="rnd">
              <a:solidFill>
                <a:srgbClr val="F4569A"/>
              </a:solidFill>
              <a:prstDash val="sysDash"/>
              <a:round/>
            </a:ln>
            <a:effectLst/>
          </c:spPr>
          <c:marker>
            <c:symbol val="none"/>
          </c:marker>
          <c:cat>
            <c:numRef>
              <c:f>'p90 units held long term'!$B$3:$B$58</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units held long term'!$F$3:$F$58</c:f>
              <c:numCache>
                <c:formatCode>General</c:formatCode>
                <c:ptCount val="56"/>
                <c:pt idx="26" formatCode="_-* #,##0.0_-;\-* #,##0.0_-;_-* &quot;-&quot;??_-;_-@_-">
                  <c:v>14.199057</c:v>
                </c:pt>
                <c:pt idx="27" formatCode="_-* #,##0.0_-;\-* #,##0.0_-;_-* &quot;-&quot;??_-;_-@_-">
                  <c:v>13.999426107368635</c:v>
                </c:pt>
                <c:pt idx="28" formatCode="_-* #,##0.0_-;\-* #,##0.0_-;_-* &quot;-&quot;??_-;_-@_-">
                  <c:v>13.735631778342565</c:v>
                </c:pt>
                <c:pt idx="29" formatCode="_-* #,##0.0_-;\-* #,##0.0_-;_-* &quot;-&quot;??_-;_-@_-">
                  <c:v>13.471837449316496</c:v>
                </c:pt>
                <c:pt idx="30" formatCode="_-* #,##0.0_-;\-* #,##0.0_-;_-* &quot;-&quot;??_-;_-@_-">
                  <c:v>13.205144281509916</c:v>
                </c:pt>
                <c:pt idx="31" formatCode="_-* #,##0.0_-;\-* #,##0.0_-;_-* &quot;-&quot;??_-;_-@_-">
                  <c:v>12.938451113703337</c:v>
                </c:pt>
                <c:pt idx="32" formatCode="_-* #,##0.0_-;\-* #,##0.0_-;_-* &quot;-&quot;??_-;_-@_-">
                  <c:v>12.677555623457778</c:v>
                </c:pt>
                <c:pt idx="33" formatCode="_-* #,##0.0_-;\-* #,##0.0_-;_-* &quot;-&quot;??_-;_-@_-">
                  <c:v>12.413761294431708</c:v>
                </c:pt>
                <c:pt idx="34" formatCode="_-* #,##0.0_-;\-* #,##0.0_-;_-* &quot;-&quot;??_-;_-@_-">
                  <c:v>12.147068126625129</c:v>
                </c:pt>
                <c:pt idx="35" formatCode="_-* #,##0.0_-;\-* #,##0.0_-;_-* &quot;-&quot;??_-;_-@_-">
                  <c:v>11.88037495881855</c:v>
                </c:pt>
                <c:pt idx="36" formatCode="_-* #,##0.0_-;\-* #,##0.0_-;_-* &quot;-&quot;??_-;_-@_-">
                  <c:v>11.61947946857299</c:v>
                </c:pt>
                <c:pt idx="37" formatCode="_-* #,##0.0_-;\-* #,##0.0_-;_-* &quot;-&quot;??_-;_-@_-">
                  <c:v>11.355685139546921</c:v>
                </c:pt>
                <c:pt idx="38" formatCode="_-* #,##0.0_-;\-* #,##0.0_-;_-* &quot;-&quot;??_-;_-@_-">
                  <c:v>11.088991971740342</c:v>
                </c:pt>
                <c:pt idx="39" formatCode="_-* #,##0.0_-;\-* #,##0.0_-;_-* &quot;-&quot;??_-;_-@_-">
                  <c:v>10.822298803933791</c:v>
                </c:pt>
                <c:pt idx="40" formatCode="_-* #,##0.0_-;\-* #,##0.0_-;_-* &quot;-&quot;??_-;_-@_-">
                  <c:v>10.561403313688231</c:v>
                </c:pt>
                <c:pt idx="41" formatCode="_-* #,##0.0_-;\-* #,##0.0_-;_-* &quot;-&quot;??_-;_-@_-">
                  <c:v>10.297608984662162</c:v>
                </c:pt>
                <c:pt idx="42" formatCode="_-* #,##0.0_-;\-* #,##0.0_-;_-* &quot;-&quot;??_-;_-@_-">
                  <c:v>10.030915816855583</c:v>
                </c:pt>
                <c:pt idx="43" formatCode="_-* #,##0.0_-;\-* #,##0.0_-;_-* &quot;-&quot;??_-;_-@_-">
                  <c:v>9.7642226490490032</c:v>
                </c:pt>
                <c:pt idx="44" formatCode="_-* #,##0.0_-;\-* #,##0.0_-;_-* &quot;-&quot;??_-;_-@_-">
                  <c:v>9.5004283200229338</c:v>
                </c:pt>
                <c:pt idx="45" formatCode="_-* #,##0.0_-;\-* #,##0.0_-;_-* &quot;-&quot;??_-;_-@_-">
                  <c:v>9.2366339909968644</c:v>
                </c:pt>
                <c:pt idx="46" formatCode="_-* #,##0.0_-;\-* #,##0.0_-;_-* &quot;-&quot;??_-;_-@_-">
                  <c:v>8.9699408231902851</c:v>
                </c:pt>
                <c:pt idx="47" formatCode="_-* #,##0.0_-;\-* #,##0.0_-;_-* &quot;-&quot;??_-;_-@_-">
                  <c:v>8.7032476553837057</c:v>
                </c:pt>
                <c:pt idx="48" formatCode="_-* #,##0.0_-;\-* #,##0.0_-;_-* &quot;-&quot;??_-;_-@_-">
                  <c:v>8.4423521651381463</c:v>
                </c:pt>
                <c:pt idx="49" formatCode="_-* #,##0.0_-;\-* #,##0.0_-;_-* &quot;-&quot;??_-;_-@_-">
                  <c:v>8.178557836112077</c:v>
                </c:pt>
                <c:pt idx="50" formatCode="_-* #,##0.0_-;\-* #,##0.0_-;_-* &quot;-&quot;??_-;_-@_-">
                  <c:v>7.911864668305526</c:v>
                </c:pt>
                <c:pt idx="51" formatCode="_-* #,##0.0_-;\-* #,##0.0_-;_-* &quot;-&quot;??_-;_-@_-">
                  <c:v>7.6451715004989467</c:v>
                </c:pt>
                <c:pt idx="52" formatCode="_-* #,##0.0_-;\-* #,##0.0_-;_-* &quot;-&quot;??_-;_-@_-">
                  <c:v>7.3842760102533873</c:v>
                </c:pt>
                <c:pt idx="53" formatCode="_-* #,##0.0_-;\-* #,##0.0_-;_-* &quot;-&quot;??_-;_-@_-">
                  <c:v>7.1204816812273179</c:v>
                </c:pt>
                <c:pt idx="54" formatCode="_-* #,##0.0_-;\-* #,##0.0_-;_-* &quot;-&quot;??_-;_-@_-">
                  <c:v>6.8537885134207386</c:v>
                </c:pt>
                <c:pt idx="55" formatCode="_-* #,##0.0_-;\-* #,##0.0_-;_-* &quot;-&quot;??_-;_-@_-">
                  <c:v>6.5870953456141592</c:v>
                </c:pt>
              </c:numCache>
            </c:numRef>
          </c:val>
          <c:smooth val="0"/>
          <c:extLst>
            <c:ext xmlns:c16="http://schemas.microsoft.com/office/drawing/2014/chart" uri="{C3380CC4-5D6E-409C-BE32-E72D297353CC}">
              <c16:uniqueId val="{00000002-1732-4409-8969-7068F5953DE0}"/>
            </c:ext>
          </c:extLst>
        </c:ser>
        <c:ser>
          <c:idx val="1"/>
          <c:order val="4"/>
          <c:tx>
            <c:v>Fast transfers path</c:v>
          </c:tx>
          <c:spPr>
            <a:ln w="25400" cap="rnd">
              <a:solidFill>
                <a:schemeClr val="accent6"/>
              </a:solidFill>
              <a:prstDash val="sysDash"/>
              <a:round/>
            </a:ln>
            <a:effectLst/>
          </c:spPr>
          <c:marker>
            <c:symbol val="none"/>
          </c:marker>
          <c:cat>
            <c:numRef>
              <c:f>'p90 units held long term'!$B$3:$B$58</c:f>
              <c:numCache>
                <c:formatCode>m/d/yyyy</c:formatCode>
                <c:ptCount val="56"/>
                <c:pt idx="0">
                  <c:v>42825</c:v>
                </c:pt>
                <c:pt idx="1">
                  <c:v>42916</c:v>
                </c:pt>
                <c:pt idx="2">
                  <c:v>43008</c:v>
                </c:pt>
                <c:pt idx="3">
                  <c:v>43100</c:v>
                </c:pt>
                <c:pt idx="4">
                  <c:v>43190</c:v>
                </c:pt>
                <c:pt idx="5">
                  <c:v>43281</c:v>
                </c:pt>
                <c:pt idx="6">
                  <c:v>43373</c:v>
                </c:pt>
                <c:pt idx="7">
                  <c:v>43465</c:v>
                </c:pt>
                <c:pt idx="8">
                  <c:v>43555</c:v>
                </c:pt>
                <c:pt idx="9">
                  <c:v>43646</c:v>
                </c:pt>
                <c:pt idx="10">
                  <c:v>43738</c:v>
                </c:pt>
                <c:pt idx="11">
                  <c:v>43830</c:v>
                </c:pt>
                <c:pt idx="12">
                  <c:v>43921</c:v>
                </c:pt>
                <c:pt idx="13">
                  <c:v>44012</c:v>
                </c:pt>
                <c:pt idx="14">
                  <c:v>44104</c:v>
                </c:pt>
                <c:pt idx="15">
                  <c:v>44196</c:v>
                </c:pt>
                <c:pt idx="16">
                  <c:v>44286</c:v>
                </c:pt>
                <c:pt idx="17">
                  <c:v>44377</c:v>
                </c:pt>
                <c:pt idx="18">
                  <c:v>44469</c:v>
                </c:pt>
                <c:pt idx="19">
                  <c:v>44561</c:v>
                </c:pt>
                <c:pt idx="20">
                  <c:v>44651</c:v>
                </c:pt>
                <c:pt idx="21">
                  <c:v>44742</c:v>
                </c:pt>
                <c:pt idx="22">
                  <c:v>44834</c:v>
                </c:pt>
                <c:pt idx="23">
                  <c:v>44926</c:v>
                </c:pt>
                <c:pt idx="24">
                  <c:v>45016</c:v>
                </c:pt>
                <c:pt idx="25">
                  <c:v>45107</c:v>
                </c:pt>
                <c:pt idx="26">
                  <c:v>45199</c:v>
                </c:pt>
                <c:pt idx="27">
                  <c:v>45291</c:v>
                </c:pt>
                <c:pt idx="28">
                  <c:v>45382</c:v>
                </c:pt>
                <c:pt idx="29">
                  <c:v>45473</c:v>
                </c:pt>
                <c:pt idx="30">
                  <c:v>45565</c:v>
                </c:pt>
                <c:pt idx="31">
                  <c:v>45657</c:v>
                </c:pt>
                <c:pt idx="32">
                  <c:v>45747</c:v>
                </c:pt>
                <c:pt idx="33">
                  <c:v>45838</c:v>
                </c:pt>
                <c:pt idx="34">
                  <c:v>45930</c:v>
                </c:pt>
                <c:pt idx="35">
                  <c:v>46022</c:v>
                </c:pt>
                <c:pt idx="36">
                  <c:v>46112</c:v>
                </c:pt>
                <c:pt idx="37">
                  <c:v>46203</c:v>
                </c:pt>
                <c:pt idx="38">
                  <c:v>46295</c:v>
                </c:pt>
                <c:pt idx="39">
                  <c:v>46387</c:v>
                </c:pt>
                <c:pt idx="40">
                  <c:v>46477</c:v>
                </c:pt>
                <c:pt idx="41">
                  <c:v>46568</c:v>
                </c:pt>
                <c:pt idx="42">
                  <c:v>46660</c:v>
                </c:pt>
                <c:pt idx="43">
                  <c:v>46752</c:v>
                </c:pt>
                <c:pt idx="44">
                  <c:v>46843</c:v>
                </c:pt>
                <c:pt idx="45">
                  <c:v>46934</c:v>
                </c:pt>
                <c:pt idx="46">
                  <c:v>47026</c:v>
                </c:pt>
                <c:pt idx="47">
                  <c:v>47118</c:v>
                </c:pt>
                <c:pt idx="48">
                  <c:v>47208</c:v>
                </c:pt>
                <c:pt idx="49">
                  <c:v>47299</c:v>
                </c:pt>
                <c:pt idx="50">
                  <c:v>47391</c:v>
                </c:pt>
                <c:pt idx="51">
                  <c:v>47483</c:v>
                </c:pt>
                <c:pt idx="52">
                  <c:v>47573</c:v>
                </c:pt>
                <c:pt idx="53">
                  <c:v>47664</c:v>
                </c:pt>
                <c:pt idx="54">
                  <c:v>47756</c:v>
                </c:pt>
                <c:pt idx="55">
                  <c:v>47848</c:v>
                </c:pt>
              </c:numCache>
            </c:numRef>
          </c:cat>
          <c:val>
            <c:numRef>
              <c:f>'p90 units held long term'!$E$3:$E$58</c:f>
              <c:numCache>
                <c:formatCode>General</c:formatCode>
                <c:ptCount val="56"/>
                <c:pt idx="26" formatCode="_-* #,##0.0_-;\-* #,##0.0_-;_-* &quot;-&quot;??_-;_-@_-">
                  <c:v>14.199057</c:v>
                </c:pt>
                <c:pt idx="27" formatCode="_-* #,##0.0_-;\-* #,##0.0_-;_-* &quot;-&quot;??_-;_-@_-">
                  <c:v>13.897370001153689</c:v>
                </c:pt>
                <c:pt idx="28" formatCode="_-* #,##0.0_-;\-* #,##0.0_-;_-* &quot;-&quot;??_-;_-@_-">
                  <c:v>13.605157990239519</c:v>
                </c:pt>
                <c:pt idx="29" formatCode="_-* #,##0.0_-;\-* #,##0.0_-;_-* &quot;-&quot;??_-;_-@_-">
                  <c:v>13.312945979325349</c:v>
                </c:pt>
                <c:pt idx="30" formatCode="_-* #,##0.0_-;\-* #,##0.0_-;_-* &quot;-&quot;??_-;_-@_-">
                  <c:v>13.017522847412124</c:v>
                </c:pt>
                <c:pt idx="31" formatCode="_-* #,##0.0_-;\-* #,##0.0_-;_-* &quot;-&quot;??_-;_-@_-">
                  <c:v>12.722099715498899</c:v>
                </c:pt>
                <c:pt idx="32" formatCode="_-* #,##0.0_-;\-* #,##0.0_-;_-* &quot;-&quot;??_-;_-@_-">
                  <c:v>12.433098825583784</c:v>
                </c:pt>
                <c:pt idx="33" formatCode="_-* #,##0.0_-;\-* #,##0.0_-;_-* &quot;-&quot;??_-;_-@_-">
                  <c:v>12.140886814669642</c:v>
                </c:pt>
                <c:pt idx="34" formatCode="_-* #,##0.0_-;\-* #,##0.0_-;_-* &quot;-&quot;??_-;_-@_-">
                  <c:v>11.845463682756417</c:v>
                </c:pt>
                <c:pt idx="35" formatCode="_-* #,##0.0_-;\-* #,##0.0_-;_-* &quot;-&quot;??_-;_-@_-">
                  <c:v>11.550040550843192</c:v>
                </c:pt>
                <c:pt idx="36" formatCode="_-* #,##0.0_-;\-* #,##0.0_-;_-* &quot;-&quot;??_-;_-@_-">
                  <c:v>11.261039660928077</c:v>
                </c:pt>
                <c:pt idx="37" formatCode="_-* #,##0.0_-;\-* #,##0.0_-;_-* &quot;-&quot;??_-;_-@_-">
                  <c:v>10.968827650013907</c:v>
                </c:pt>
                <c:pt idx="38" formatCode="_-* #,##0.0_-;\-* #,##0.0_-;_-* &quot;-&quot;??_-;_-@_-">
                  <c:v>10.673404518100682</c:v>
                </c:pt>
                <c:pt idx="39" formatCode="_-* #,##0.0_-;\-* #,##0.0_-;_-* &quot;-&quot;??_-;_-@_-">
                  <c:v>10.377981386187457</c:v>
                </c:pt>
                <c:pt idx="40" formatCode="_-* #,##0.0_-;\-* #,##0.0_-;_-* &quot;-&quot;??_-;_-@_-">
                  <c:v>10.088980496272342</c:v>
                </c:pt>
                <c:pt idx="41" formatCode="_-* #,##0.0_-;\-* #,##0.0_-;_-* &quot;-&quot;??_-;_-@_-">
                  <c:v>9.7967684853582</c:v>
                </c:pt>
                <c:pt idx="42" formatCode="_-* #,##0.0_-;\-* #,##0.0_-;_-* &quot;-&quot;??_-;_-@_-">
                  <c:v>9.5013453534449752</c:v>
                </c:pt>
                <c:pt idx="43" formatCode="_-* #,##0.0_-;\-* #,##0.0_-;_-* &quot;-&quot;??_-;_-@_-">
                  <c:v>9.2059222215317504</c:v>
                </c:pt>
                <c:pt idx="44" formatCode="_-* #,##0.0_-;\-* #,##0.0_-;_-* &quot;-&quot;??_-;_-@_-">
                  <c:v>8.9137102106175803</c:v>
                </c:pt>
                <c:pt idx="45" formatCode="_-* #,##0.0_-;\-* #,##0.0_-;_-* &quot;-&quot;??_-;_-@_-">
                  <c:v>8.6214981997034101</c:v>
                </c:pt>
                <c:pt idx="46" formatCode="_-* #,##0.0_-;\-* #,##0.0_-;_-* &quot;-&quot;??_-;_-@_-">
                  <c:v>8.3260750677901854</c:v>
                </c:pt>
                <c:pt idx="47" formatCode="_-* #,##0.0_-;\-* #,##0.0_-;_-* &quot;-&quot;??_-;_-@_-">
                  <c:v>8.0306519358769606</c:v>
                </c:pt>
                <c:pt idx="48" formatCode="_-* #,##0.0_-;\-* #,##0.0_-;_-* &quot;-&quot;??_-;_-@_-">
                  <c:v>7.7416510459618451</c:v>
                </c:pt>
                <c:pt idx="49" formatCode="_-* #,##0.0_-;\-* #,##0.0_-;_-* &quot;-&quot;??_-;_-@_-">
                  <c:v>7.4494390350476749</c:v>
                </c:pt>
                <c:pt idx="50" formatCode="_-* #,##0.0_-;\-* #,##0.0_-;_-* &quot;-&quot;??_-;_-@_-">
                  <c:v>7.1540159031344501</c:v>
                </c:pt>
                <c:pt idx="51" formatCode="_-* #,##0.0_-;\-* #,##0.0_-;_-* &quot;-&quot;??_-;_-@_-">
                  <c:v>6.8585927712212253</c:v>
                </c:pt>
                <c:pt idx="52" formatCode="_-* #,##0.0_-;\-* #,##0.0_-;_-* &quot;-&quot;??_-;_-@_-">
                  <c:v>6.5695918813061382</c:v>
                </c:pt>
                <c:pt idx="53" formatCode="_-* #,##0.0_-;\-* #,##0.0_-;_-* &quot;-&quot;??_-;_-@_-">
                  <c:v>6.2773798703919681</c:v>
                </c:pt>
                <c:pt idx="54" formatCode="_-* #,##0.0_-;\-* #,##0.0_-;_-* &quot;-&quot;??_-;_-@_-">
                  <c:v>5.9819567384787433</c:v>
                </c:pt>
                <c:pt idx="55" formatCode="_-* #,##0.0_-;\-* #,##0.0_-;_-* &quot;-&quot;??_-;_-@_-">
                  <c:v>5.6865336065655185</c:v>
                </c:pt>
              </c:numCache>
            </c:numRef>
          </c:val>
          <c:smooth val="0"/>
          <c:extLst>
            <c:ext xmlns:c16="http://schemas.microsoft.com/office/drawing/2014/chart" uri="{C3380CC4-5D6E-409C-BE32-E72D297353CC}">
              <c16:uniqueId val="{00000001-1732-4409-8969-7068F5953DE0}"/>
            </c:ext>
          </c:extLst>
        </c:ser>
        <c:dLbls>
          <c:showLegendKey val="0"/>
          <c:showVal val="0"/>
          <c:showCatName val="0"/>
          <c:showSerName val="0"/>
          <c:showPercent val="0"/>
          <c:showBubbleSize val="0"/>
        </c:dLbls>
        <c:smooth val="0"/>
        <c:axId val="202213824"/>
        <c:axId val="198314432"/>
      </c:lineChart>
      <c:dateAx>
        <c:axId val="202213824"/>
        <c:scaling>
          <c:orientation val="minMax"/>
        </c:scaling>
        <c:delete val="0"/>
        <c:axPos val="b"/>
        <c:numFmt formatCode="yyyy" sourceLinked="0"/>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98314432"/>
        <c:crosses val="autoZero"/>
        <c:auto val="1"/>
        <c:lblOffset val="100"/>
        <c:baseTimeUnit val="months"/>
        <c:majorUnit val="1"/>
        <c:majorTimeUnit val="years"/>
      </c:dateAx>
      <c:valAx>
        <c:axId val="198314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NZ"/>
                  <a:t>P90 NZUs (millions)</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202213824"/>
        <c:crosses val="autoZero"/>
        <c:crossBetween val="between"/>
      </c:valAx>
      <c:spPr>
        <a:noFill/>
        <a:ln>
          <a:noFill/>
        </a:ln>
        <a:effectLst/>
      </c:spPr>
    </c:plotArea>
    <c:legend>
      <c:legendPos val="b"/>
      <c:layout>
        <c:manualLayout>
          <c:xMode val="edge"/>
          <c:yMode val="edge"/>
          <c:x val="6.5894965277777759E-2"/>
          <c:y val="0.87255777777777788"/>
          <c:w val="0.88143923611111108"/>
          <c:h val="0.1062755555555555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50000"/>
        </a:schemeClr>
      </a:solidFill>
      <a:round/>
    </a:ln>
    <a:effectLst/>
  </c:spPr>
  <c:txPr>
    <a:bodyPr/>
    <a:lstStyle/>
    <a:p>
      <a:pPr>
        <a:defRPr sz="1050"/>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en-NZ" sz="1100" b="1"/>
              <a:t>Figure 6 (Technical Annex): Auction volumes currently set in regulations vs recommended auction volumes</a:t>
            </a:r>
          </a:p>
        </c:rich>
      </c:tx>
      <c:layout>
        <c:manualLayout>
          <c:xMode val="edge"/>
          <c:yMode val="edge"/>
          <c:x val="7.7812500000000078E-3"/>
          <c:y val="1.5360518629164424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Status quo</c:v>
          </c:tx>
          <c:spPr>
            <a:solidFill>
              <a:schemeClr val="tx2"/>
            </a:solidFill>
            <a:ln>
              <a:noFill/>
            </a:ln>
            <a:effectLst/>
          </c:spPr>
          <c:invertIfNegative val="0"/>
          <c:dPt>
            <c:idx val="2"/>
            <c:invertIfNegative val="0"/>
            <c:bubble3D val="0"/>
            <c:spPr>
              <a:solidFill>
                <a:schemeClr val="tx2"/>
              </a:solidFill>
              <a:ln>
                <a:noFill/>
              </a:ln>
              <a:effectLst/>
            </c:spPr>
            <c:extLst>
              <c:ext xmlns:c16="http://schemas.microsoft.com/office/drawing/2014/chart" uri="{C3380CC4-5D6E-409C-BE32-E72D297353CC}">
                <c16:uniqueId val="{00000001-BA61-42EF-AEDA-AC2DA9A3250C}"/>
              </c:ext>
            </c:extLst>
          </c:dPt>
          <c:dPt>
            <c:idx val="5"/>
            <c:invertIfNegative val="0"/>
            <c:bubble3D val="0"/>
            <c:spPr>
              <a:pattFill prst="wdUpDiag">
                <a:fgClr>
                  <a:schemeClr val="tx2"/>
                </a:fgClr>
                <a:bgClr>
                  <a:schemeClr val="bg1"/>
                </a:bgClr>
              </a:pattFill>
              <a:ln>
                <a:noFill/>
              </a:ln>
              <a:effectLst/>
            </c:spPr>
            <c:extLst>
              <c:ext xmlns:c16="http://schemas.microsoft.com/office/drawing/2014/chart" uri="{C3380CC4-5D6E-409C-BE32-E72D297353CC}">
                <c16:uniqueId val="{00000004-2B76-42C3-9B1B-89CFB0088C57}"/>
              </c:ext>
            </c:extLst>
          </c:dPt>
          <c:dPt>
            <c:idx val="6"/>
            <c:invertIfNegative val="0"/>
            <c:bubble3D val="0"/>
            <c:spPr>
              <a:pattFill prst="wdUpDiag">
                <a:fgClr>
                  <a:schemeClr val="tx2"/>
                </a:fgClr>
                <a:bgClr>
                  <a:schemeClr val="bg1"/>
                </a:bgClr>
              </a:pattFill>
              <a:ln>
                <a:noFill/>
              </a:ln>
              <a:effectLst/>
            </c:spPr>
            <c:extLst>
              <c:ext xmlns:c16="http://schemas.microsoft.com/office/drawing/2014/chart" uri="{C3380CC4-5D6E-409C-BE32-E72D297353CC}">
                <c16:uniqueId val="{00000002-66D7-491E-A867-8B4196078C2B}"/>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Comparisons!$B$2:$H$2</c:f>
              <c:numCache>
                <c:formatCode>General</c:formatCode>
                <c:ptCount val="7"/>
                <c:pt idx="0">
                  <c:v>2024</c:v>
                </c:pt>
                <c:pt idx="1">
                  <c:v>2025</c:v>
                </c:pt>
                <c:pt idx="2">
                  <c:v>2026</c:v>
                </c:pt>
                <c:pt idx="3">
                  <c:v>2027</c:v>
                </c:pt>
                <c:pt idx="4">
                  <c:v>2028</c:v>
                </c:pt>
                <c:pt idx="5">
                  <c:v>2029</c:v>
                </c:pt>
                <c:pt idx="6">
                  <c:v>2030</c:v>
                </c:pt>
              </c:numCache>
            </c:numRef>
          </c:cat>
          <c:val>
            <c:numRef>
              <c:f>Comparisons!$B$23:$H$23</c:f>
              <c:numCache>
                <c:formatCode>General</c:formatCode>
                <c:ptCount val="7"/>
                <c:pt idx="0">
                  <c:v>14.2</c:v>
                </c:pt>
                <c:pt idx="1">
                  <c:v>12.6</c:v>
                </c:pt>
                <c:pt idx="2">
                  <c:v>10.7</c:v>
                </c:pt>
                <c:pt idx="3">
                  <c:v>9.1999999999999993</c:v>
                </c:pt>
                <c:pt idx="4">
                  <c:v>6.9</c:v>
                </c:pt>
                <c:pt idx="5">
                  <c:v>5.7</c:v>
                </c:pt>
                <c:pt idx="6">
                  <c:v>4.4000000000000004</c:v>
                </c:pt>
              </c:numCache>
            </c:numRef>
          </c:val>
          <c:extLst>
            <c:ext xmlns:c16="http://schemas.microsoft.com/office/drawing/2014/chart" uri="{C3380CC4-5D6E-409C-BE32-E72D297353CC}">
              <c16:uniqueId val="{00000005-F5EC-4151-BC76-3D71FAB3F584}"/>
            </c:ext>
          </c:extLst>
        </c:ser>
        <c:ser>
          <c:idx val="1"/>
          <c:order val="1"/>
          <c:tx>
            <c:v>Proposed</c:v>
          </c:tx>
          <c:spPr>
            <a:solidFill>
              <a:schemeClr val="accent2"/>
            </a:solidFill>
            <a:ln>
              <a:noFill/>
            </a:ln>
            <a:effectLst/>
          </c:spPr>
          <c:invertIfNegative val="0"/>
          <c:dPt>
            <c:idx val="6"/>
            <c:invertIfNegative val="0"/>
            <c:bubble3D val="0"/>
            <c:spPr>
              <a:pattFill prst="wdUpDiag">
                <a:fgClr>
                  <a:schemeClr val="accent2"/>
                </a:fgClr>
                <a:bgClr>
                  <a:schemeClr val="bg1"/>
                </a:bgClr>
              </a:pattFill>
              <a:ln>
                <a:noFill/>
              </a:ln>
              <a:effectLst/>
            </c:spPr>
            <c:extLst>
              <c:ext xmlns:c16="http://schemas.microsoft.com/office/drawing/2014/chart" uri="{C3380CC4-5D6E-409C-BE32-E72D297353CC}">
                <c16:uniqueId val="{00000005-2B76-42C3-9B1B-89CFB0088C57}"/>
              </c:ext>
            </c:extLst>
          </c:dPt>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Comparisons!$B$2:$H$2</c:f>
              <c:numCache>
                <c:formatCode>General</c:formatCode>
                <c:ptCount val="7"/>
                <c:pt idx="0">
                  <c:v>2024</c:v>
                </c:pt>
                <c:pt idx="1">
                  <c:v>2025</c:v>
                </c:pt>
                <c:pt idx="2">
                  <c:v>2026</c:v>
                </c:pt>
                <c:pt idx="3">
                  <c:v>2027</c:v>
                </c:pt>
                <c:pt idx="4">
                  <c:v>2028</c:v>
                </c:pt>
                <c:pt idx="5">
                  <c:v>2029</c:v>
                </c:pt>
                <c:pt idx="6">
                  <c:v>2030</c:v>
                </c:pt>
              </c:numCache>
            </c:numRef>
          </c:cat>
          <c:val>
            <c:numRef>
              <c:f>Comparisons!$B$12:$H$12</c:f>
              <c:numCache>
                <c:formatCode>0.0</c:formatCode>
                <c:ptCount val="7"/>
                <c:pt idx="1">
                  <c:v>5.9</c:v>
                </c:pt>
                <c:pt idx="2">
                  <c:v>5</c:v>
                </c:pt>
                <c:pt idx="3">
                  <c:v>4.9000000000000004</c:v>
                </c:pt>
                <c:pt idx="4">
                  <c:v>3.9</c:v>
                </c:pt>
                <c:pt idx="5">
                  <c:v>3</c:v>
                </c:pt>
                <c:pt idx="6">
                  <c:v>2</c:v>
                </c:pt>
              </c:numCache>
            </c:numRef>
          </c:val>
          <c:extLst>
            <c:ext xmlns:c16="http://schemas.microsoft.com/office/drawing/2014/chart" uri="{C3380CC4-5D6E-409C-BE32-E72D297353CC}">
              <c16:uniqueId val="{0000000A-F5EC-4151-BC76-3D71FAB3F584}"/>
            </c:ext>
          </c:extLst>
        </c:ser>
        <c:dLbls>
          <c:showLegendKey val="0"/>
          <c:showVal val="0"/>
          <c:showCatName val="0"/>
          <c:showSerName val="0"/>
          <c:showPercent val="0"/>
          <c:showBubbleSize val="0"/>
        </c:dLbls>
        <c:gapWidth val="94"/>
        <c:axId val="1028020463"/>
        <c:axId val="874717983"/>
      </c:barChart>
      <c:catAx>
        <c:axId val="1028020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4717983"/>
        <c:crosses val="autoZero"/>
        <c:auto val="1"/>
        <c:lblAlgn val="ctr"/>
        <c:lblOffset val="100"/>
        <c:noMultiLvlLbl val="0"/>
      </c:catAx>
      <c:valAx>
        <c:axId val="8747179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NZUs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0280204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50000"/>
        </a:schemeClr>
      </a:solidFill>
      <a:round/>
    </a:ln>
    <a:effectLst/>
  </c:spPr>
  <c:txPr>
    <a:bodyPr/>
    <a:lstStyle/>
    <a:p>
      <a:pPr>
        <a:defRPr sz="10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n-NZ" sz="1100" b="1"/>
              <a:t>Figure 1: Our assessment of allowed emissions from NZ ETS sectors compared to units in the market over 2024 - 2030 </a:t>
            </a:r>
          </a:p>
        </c:rich>
      </c:tx>
      <c:layout>
        <c:manualLayout>
          <c:xMode val="edge"/>
          <c:yMode val="edge"/>
          <c:x val="7.2456228238151812E-4"/>
          <c:y val="0"/>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385582792844004"/>
          <c:y val="0.1215644312958389"/>
          <c:w val="0.78681659649234548"/>
          <c:h val="0.67348673516974245"/>
        </c:manualLayout>
      </c:layout>
      <c:barChart>
        <c:barDir val="col"/>
        <c:grouping val="stacked"/>
        <c:varyColors val="0"/>
        <c:ser>
          <c:idx val="0"/>
          <c:order val="0"/>
          <c:tx>
            <c:strRef>
              <c:f>'Figure 1'!$A$25</c:f>
              <c:strCache>
                <c:ptCount val="1"/>
                <c:pt idx="0">
                  <c:v>Surplus units already in market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1'!$B$24:$C$24</c:f>
              <c:strCache>
                <c:ptCount val="2"/>
                <c:pt idx="0">
                  <c:v>Allowed emissions from NZ ETS sectors 2024-2030 (Mt CO2e)</c:v>
                </c:pt>
                <c:pt idx="1">
                  <c:v>Units available 2024-2030 under status quo NZ ETS settings</c:v>
                </c:pt>
              </c:strCache>
            </c:strRef>
          </c:cat>
          <c:val>
            <c:numRef>
              <c:f>'Figure 1'!$B$25:$C$25</c:f>
              <c:numCache>
                <c:formatCode>_-* #,##0.0_-;\-* #,##0.0_-;_-* "-"??_-;_-@_-</c:formatCode>
                <c:ptCount val="2"/>
                <c:pt idx="1">
                  <c:v>67.953454256489493</c:v>
                </c:pt>
              </c:numCache>
            </c:numRef>
          </c:val>
          <c:extLst>
            <c:ext xmlns:c16="http://schemas.microsoft.com/office/drawing/2014/chart" uri="{C3380CC4-5D6E-409C-BE32-E72D297353CC}">
              <c16:uniqueId val="{00000000-4F6C-45DE-BE55-D7A5133B800D}"/>
            </c:ext>
          </c:extLst>
        </c:ser>
        <c:ser>
          <c:idx val="1"/>
          <c:order val="1"/>
          <c:tx>
            <c:strRef>
              <c:f>'Figure 1'!$A$26</c:f>
              <c:strCache>
                <c:ptCount val="1"/>
                <c:pt idx="0">
                  <c:v>Forecast industrial allocation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1'!$B$24:$C$24</c:f>
              <c:strCache>
                <c:ptCount val="2"/>
                <c:pt idx="0">
                  <c:v>Allowed emissions from NZ ETS sectors 2024-2030 (Mt CO2e)</c:v>
                </c:pt>
                <c:pt idx="1">
                  <c:v>Units available 2024-2030 under status quo NZ ETS settings</c:v>
                </c:pt>
              </c:strCache>
            </c:strRef>
          </c:cat>
          <c:val>
            <c:numRef>
              <c:f>'Figure 1'!$B$26:$C$26</c:f>
              <c:numCache>
                <c:formatCode>_-* #,##0.0_-;\-* #,##0.0_-;_-* "-"??_-;_-@_-</c:formatCode>
                <c:ptCount val="2"/>
                <c:pt idx="1">
                  <c:v>36.740913148742159</c:v>
                </c:pt>
              </c:numCache>
            </c:numRef>
          </c:val>
          <c:extLst>
            <c:ext xmlns:c16="http://schemas.microsoft.com/office/drawing/2014/chart" uri="{C3380CC4-5D6E-409C-BE32-E72D297353CC}">
              <c16:uniqueId val="{00000001-4F6C-45DE-BE55-D7A5133B800D}"/>
            </c:ext>
          </c:extLst>
        </c:ser>
        <c:ser>
          <c:idx val="2"/>
          <c:order val="2"/>
          <c:tx>
            <c:strRef>
              <c:f>'Figure 1'!$A$27</c:f>
              <c:strCache>
                <c:ptCount val="1"/>
                <c:pt idx="0">
                  <c:v>Planned auction volume </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1'!$B$24:$C$24</c:f>
              <c:strCache>
                <c:ptCount val="2"/>
                <c:pt idx="0">
                  <c:v>Allowed emissions from NZ ETS sectors 2024-2030 (Mt CO2e)</c:v>
                </c:pt>
                <c:pt idx="1">
                  <c:v>Units available 2024-2030 under status quo NZ ETS settings</c:v>
                </c:pt>
              </c:strCache>
            </c:strRef>
          </c:cat>
          <c:val>
            <c:numRef>
              <c:f>'Figure 1'!$B$27:$C$27</c:f>
              <c:numCache>
                <c:formatCode>_-* #,##0.0_-;\-* #,##0.0_-;_-* "-"??_-;_-@_-</c:formatCode>
                <c:ptCount val="2"/>
                <c:pt idx="1">
                  <c:v>63.7</c:v>
                </c:pt>
              </c:numCache>
            </c:numRef>
          </c:val>
          <c:extLst>
            <c:ext xmlns:c16="http://schemas.microsoft.com/office/drawing/2014/chart" uri="{C3380CC4-5D6E-409C-BE32-E72D297353CC}">
              <c16:uniqueId val="{00000002-4F6C-45DE-BE55-D7A5133B800D}"/>
            </c:ext>
          </c:extLst>
        </c:ser>
        <c:ser>
          <c:idx val="3"/>
          <c:order val="3"/>
          <c:tx>
            <c:strRef>
              <c:f>'Figure 1'!$A$28</c:f>
              <c:strCache>
                <c:ptCount val="1"/>
                <c:pt idx="0">
                  <c:v>Total NZ ETS cap across 2024-2030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1'!$B$24:$C$24</c:f>
              <c:strCache>
                <c:ptCount val="2"/>
                <c:pt idx="0">
                  <c:v>Allowed emissions from NZ ETS sectors 2024-2030 (Mt CO2e)</c:v>
                </c:pt>
                <c:pt idx="1">
                  <c:v>Units available 2024-2030 under status quo NZ ETS settings</c:v>
                </c:pt>
              </c:strCache>
            </c:strRef>
          </c:cat>
          <c:val>
            <c:numRef>
              <c:f>'Figure 1'!$B$28:$C$28</c:f>
              <c:numCache>
                <c:formatCode>_-* #,##0.0_-;\-* #,##0.0_-;_-* "-"??_-;_-@_-</c:formatCode>
                <c:ptCount val="2"/>
                <c:pt idx="0">
                  <c:v>148.58990821831938</c:v>
                </c:pt>
              </c:numCache>
            </c:numRef>
          </c:val>
          <c:extLst>
            <c:ext xmlns:c16="http://schemas.microsoft.com/office/drawing/2014/chart" uri="{C3380CC4-5D6E-409C-BE32-E72D297353CC}">
              <c16:uniqueId val="{00000003-4F6C-45DE-BE55-D7A5133B800D}"/>
            </c:ext>
          </c:extLst>
        </c:ser>
        <c:dLbls>
          <c:showLegendKey val="0"/>
          <c:showVal val="0"/>
          <c:showCatName val="0"/>
          <c:showSerName val="0"/>
          <c:showPercent val="0"/>
          <c:showBubbleSize val="0"/>
        </c:dLbls>
        <c:gapWidth val="150"/>
        <c:overlap val="100"/>
        <c:axId val="1088304255"/>
        <c:axId val="1089953903"/>
      </c:barChart>
      <c:catAx>
        <c:axId val="1088304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en-US"/>
          </a:p>
        </c:txPr>
        <c:crossAx val="1089953903"/>
        <c:crosses val="autoZero"/>
        <c:auto val="1"/>
        <c:lblAlgn val="ctr"/>
        <c:lblOffset val="100"/>
        <c:noMultiLvlLbl val="0"/>
      </c:catAx>
      <c:valAx>
        <c:axId val="1089953903"/>
        <c:scaling>
          <c:orientation val="minMax"/>
          <c:max val="1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mi-NZ" sz="1100"/>
                  <a:t>Million units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88304255"/>
        <c:crosses val="autoZero"/>
        <c:crossBetween val="between"/>
        <c:majorUnit val="20"/>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en-NZ" sz="1100" b="1"/>
              <a:t>Figure 4 - The emissions pathway for meeting emissions budgets 1 and 2 compared to the NDC </a:t>
            </a:r>
          </a:p>
        </c:rich>
      </c:tx>
      <c:layout>
        <c:manualLayout>
          <c:xMode val="edge"/>
          <c:yMode val="edge"/>
          <c:x val="8.3385416666666601E-4"/>
          <c:y val="2.9230555555555542E-3"/>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223755049376722E-2"/>
          <c:y val="0.15154138888888888"/>
          <c:w val="0.8764686795621297"/>
          <c:h val="0.54182888888888892"/>
        </c:manualLayout>
      </c:layout>
      <c:areaChart>
        <c:grouping val="stacked"/>
        <c:varyColors val="0"/>
        <c:ser>
          <c:idx val="7"/>
          <c:order val="6"/>
          <c:tx>
            <c:v>Further reductions to meet NDC</c:v>
          </c:tx>
          <c:spPr>
            <a:noFill/>
            <a:ln w="25400">
              <a:noFill/>
            </a:ln>
            <a:effectLst/>
          </c:spPr>
          <c:cat>
            <c:strLit>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4'!$B$29:$Q$29</c15:sqref>
                  </c15:fullRef>
                </c:ext>
              </c:extLst>
              <c:f>'Figure 4'!$F$29:$Q$29</c:f>
              <c:numCache>
                <c:formatCode>General</c:formatCode>
                <c:ptCount val="12"/>
                <c:pt idx="2">
                  <c:v>72.8</c:v>
                </c:pt>
                <c:pt idx="3">
                  <c:v>69.099999999999994</c:v>
                </c:pt>
                <c:pt idx="4">
                  <c:v>65.400000000000006</c:v>
                </c:pt>
                <c:pt idx="5">
                  <c:v>61.7</c:v>
                </c:pt>
                <c:pt idx="6">
                  <c:v>58</c:v>
                </c:pt>
                <c:pt idx="7">
                  <c:v>54.2</c:v>
                </c:pt>
                <c:pt idx="8">
                  <c:v>50.5</c:v>
                </c:pt>
                <c:pt idx="9">
                  <c:v>46.8</c:v>
                </c:pt>
                <c:pt idx="10">
                  <c:v>43.1</c:v>
                </c:pt>
                <c:pt idx="11">
                  <c:v>39.4</c:v>
                </c:pt>
              </c:numCache>
            </c:numRef>
          </c:val>
          <c:extLst>
            <c:ext xmlns:c16="http://schemas.microsoft.com/office/drawing/2014/chart" uri="{C3380CC4-5D6E-409C-BE32-E72D297353CC}">
              <c16:uniqueId val="{00000000-084C-440B-8CE2-3A724AF92C26}"/>
            </c:ext>
          </c:extLst>
        </c:ser>
        <c:ser>
          <c:idx val="8"/>
          <c:order val="7"/>
          <c:tx>
            <c:v>Further reductions to meet the NDC</c:v>
          </c:tx>
          <c:spPr>
            <a:solidFill>
              <a:schemeClr val="accent6">
                <a:lumMod val="40000"/>
                <a:lumOff val="60000"/>
              </a:schemeClr>
            </a:solidFill>
            <a:ln w="25400">
              <a:noFill/>
            </a:ln>
            <a:effectLst/>
          </c:spPr>
          <c:cat>
            <c:strLit>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'Figure 4'!$B$30:$Q$30</c15:sqref>
                  </c15:fullRef>
                </c:ext>
              </c:extLst>
              <c:f>'Figure 4'!$F$30:$Q$30</c:f>
              <c:numCache>
                <c:formatCode>General</c:formatCode>
                <c:ptCount val="12"/>
                <c:pt idx="2" formatCode="_(* #,##0.00_);_(* \(#,##0.00\);_(* &quot;-&quot;??_);_(@_)">
                  <c:v>0</c:v>
                </c:pt>
                <c:pt idx="3" formatCode="_(* #,##0.00_);_(* \(#,##0.00\);_(* &quot;-&quot;??_);_(@_)">
                  <c:v>5.8300000000000125</c:v>
                </c:pt>
                <c:pt idx="4" formatCode="_(* #,##0.00_);_(* \(#,##0.00\);_(* &quot;-&quot;??_);_(@_)">
                  <c:v>8.25</c:v>
                </c:pt>
                <c:pt idx="5" formatCode="_(* #,##0.00_);_(* \(#,##0.00\);_(* &quot;-&quot;??_);_(@_)">
                  <c:v>10.420000000000002</c:v>
                </c:pt>
                <c:pt idx="6" formatCode="_(* #,##0.00_);_(* \(#,##0.00\);_(* &quot;-&quot;??_);_(@_)">
                  <c:v>11.700000000000003</c:v>
                </c:pt>
                <c:pt idx="7" formatCode="_(* #,##0.00_);_(* \(#,##0.00\);_(* &quot;-&quot;??_);_(@_)">
                  <c:v>12.329999999999998</c:v>
                </c:pt>
                <c:pt idx="8" formatCode="_(* #,##0.00_);_(* \(#,##0.00\);_(* &quot;-&quot;??_);_(@_)">
                  <c:v>13.36</c:v>
                </c:pt>
                <c:pt idx="9" formatCode="_(* #,##0.00_);_(* \(#,##0.00\);_(* &quot;-&quot;??_);_(@_)">
                  <c:v>13.900000000000006</c:v>
                </c:pt>
                <c:pt idx="10" formatCode="_(* #,##0.00_);_(* \(#,##0.00\);_(* &quot;-&quot;??_);_(@_)">
                  <c:v>15.199999999999996</c:v>
                </c:pt>
                <c:pt idx="11" formatCode="_(* #,##0.00_);_(* \(#,##0.00\);_(* &quot;-&quot;??_);_(@_)">
                  <c:v>15.980000000000004</c:v>
                </c:pt>
              </c:numCache>
            </c:numRef>
          </c:val>
          <c:extLst>
            <c:ext xmlns:c16="http://schemas.microsoft.com/office/drawing/2014/chart" uri="{C3380CC4-5D6E-409C-BE32-E72D297353CC}">
              <c16:uniqueId val="{00000001-084C-440B-8CE2-3A724AF92C26}"/>
            </c:ext>
          </c:extLst>
        </c:ser>
        <c:dLbls>
          <c:showLegendKey val="0"/>
          <c:showVal val="0"/>
          <c:showCatName val="0"/>
          <c:showSerName val="0"/>
          <c:showPercent val="0"/>
          <c:showBubbleSize val="0"/>
        </c:dLbls>
        <c:axId val="877870719"/>
        <c:axId val="2053741167"/>
      </c:areaChart>
      <c:lineChart>
        <c:grouping val="standard"/>
        <c:varyColors val="0"/>
        <c:ser>
          <c:idx val="4"/>
          <c:order val="0"/>
          <c:tx>
            <c:strRef>
              <c:f>'Figure 4'!$A$27</c:f>
              <c:strCache>
                <c:ptCount val="1"/>
                <c:pt idx="0">
                  <c:v>Tailwinds scenario</c:v>
                </c:pt>
              </c:strCache>
            </c:strRef>
          </c:tx>
          <c:spPr>
            <a:ln w="28575" cap="rnd">
              <a:solidFill>
                <a:schemeClr val="accent5"/>
              </a:solidFill>
              <a:prstDash val="sysDash"/>
              <a:round/>
            </a:ln>
            <a:effectLst/>
          </c:spPr>
          <c:marker>
            <c:symbol val="none"/>
          </c:marker>
          <c:cat>
            <c:numRef>
              <c:extLst>
                <c:ext xmlns:c15="http://schemas.microsoft.com/office/drawing/2012/chart" uri="{02D57815-91ED-43cb-92C2-25804820EDAC}">
                  <c15:fullRef>
                    <c15:sqref>'Figure 4'!$B$23:$Q$23</c15:sqref>
                  </c15:fullRef>
                </c:ext>
              </c:extLst>
              <c:f>'Figure 4'!$F$23:$Q$23</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extLst>
                <c:ext xmlns:c15="http://schemas.microsoft.com/office/drawing/2012/chart" uri="{02D57815-91ED-43cb-92C2-25804820EDAC}">
                  <c15:fullRef>
                    <c15:sqref>'Figure 4'!$B$27:$Q$27</c15:sqref>
                  </c15:fullRef>
                </c:ext>
              </c:extLst>
              <c:f>'Figure 4'!$F$27:$Q$27</c:f>
              <c:numCache>
                <c:formatCode>General</c:formatCode>
                <c:ptCount val="12"/>
                <c:pt idx="2">
                  <c:v>72.8</c:v>
                </c:pt>
                <c:pt idx="3" formatCode="_-* #,##0.0_-;\-* #,##0.0_-;_-* &quot;-&quot;??_-;_-@_-">
                  <c:v>71.115528897092062</c:v>
                </c:pt>
                <c:pt idx="4" formatCode="_-* #,##0.0_-;\-* #,##0.0_-;_-* &quot;-&quot;??_-;_-@_-">
                  <c:v>69.910702938906311</c:v>
                </c:pt>
                <c:pt idx="5" formatCode="_-* #,##0.0_-;\-* #,##0.0_-;_-* &quot;-&quot;??_-;_-@_-">
                  <c:v>68.607940291101912</c:v>
                </c:pt>
                <c:pt idx="6" formatCode="_-* #,##0.0_-;\-* #,##0.0_-;_-* &quot;-&quot;??_-;_-@_-">
                  <c:v>64.696703148494734</c:v>
                </c:pt>
                <c:pt idx="7" formatCode="_-* #,##0.0_-;\-* #,##0.0_-;_-* &quot;-&quot;??_-;_-@_-">
                  <c:v>61.709489855793009</c:v>
                </c:pt>
                <c:pt idx="8" formatCode="_-* #,##0.0_-;\-* #,##0.0_-;_-* &quot;-&quot;??_-;_-@_-">
                  <c:v>58.870773058247522</c:v>
                </c:pt>
                <c:pt idx="9" formatCode="_-* #,##0.0_-;\-* #,##0.0_-;_-* &quot;-&quot;??_-;_-@_-">
                  <c:v>55.645016903611889</c:v>
                </c:pt>
                <c:pt idx="10" formatCode="_-* #,##0.0_-;\-* #,##0.0_-;_-* &quot;-&quot;??_-;_-@_-">
                  <c:v>52.465154524593629</c:v>
                </c:pt>
                <c:pt idx="11" formatCode="_-* #,##0.0_-;\-* #,##0.0_-;_-* &quot;-&quot;??_-;_-@_-">
                  <c:v>48.538133180987018</c:v>
                </c:pt>
              </c:numCache>
            </c:numRef>
          </c:val>
          <c:smooth val="0"/>
          <c:extLst>
            <c:ext xmlns:c16="http://schemas.microsoft.com/office/drawing/2014/chart" uri="{C3380CC4-5D6E-409C-BE32-E72D297353CC}">
              <c16:uniqueId val="{00000002-084C-440B-8CE2-3A724AF92C26}"/>
            </c:ext>
          </c:extLst>
        </c:ser>
        <c:ser>
          <c:idx val="0"/>
          <c:order val="1"/>
          <c:tx>
            <c:strRef>
              <c:f>'Figure 4'!$A$24</c:f>
              <c:strCache>
                <c:ptCount val="1"/>
                <c:pt idx="0">
                  <c:v>Gross emissions</c:v>
                </c:pt>
              </c:strCache>
            </c:strRef>
          </c:tx>
          <c:spPr>
            <a:ln w="28575" cap="rnd">
              <a:solidFill>
                <a:schemeClr val="accent1"/>
              </a:solidFill>
              <a:round/>
            </a:ln>
            <a:effectLst/>
          </c:spPr>
          <c:marker>
            <c:symbol val="none"/>
          </c:marker>
          <c:cat>
            <c:numRef>
              <c:extLst>
                <c:ext xmlns:c15="http://schemas.microsoft.com/office/drawing/2012/chart" uri="{02D57815-91ED-43cb-92C2-25804820EDAC}">
                  <c15:fullRef>
                    <c15:sqref>'Figure 4'!$B$23:$Q$23</c15:sqref>
                  </c15:fullRef>
                </c:ext>
              </c:extLst>
              <c:f>'Figure 4'!$F$23:$Q$23</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extLst>
                <c:ext xmlns:c15="http://schemas.microsoft.com/office/drawing/2012/chart" uri="{02D57815-91ED-43cb-92C2-25804820EDAC}">
                  <c15:fullRef>
                    <c15:sqref>'Figure 4'!$B$24:$Q$24</c15:sqref>
                  </c15:fullRef>
                </c:ext>
              </c:extLst>
              <c:f>'Figure 4'!$F$24:$Q$24</c:f>
              <c:numCache>
                <c:formatCode>General</c:formatCode>
                <c:ptCount val="12"/>
                <c:pt idx="0">
                  <c:v>82.9</c:v>
                </c:pt>
                <c:pt idx="1">
                  <c:v>80.2</c:v>
                </c:pt>
                <c:pt idx="2">
                  <c:v>79.900000000000006</c:v>
                </c:pt>
              </c:numCache>
            </c:numRef>
          </c:val>
          <c:smooth val="0"/>
          <c:extLst>
            <c:ext xmlns:c16="http://schemas.microsoft.com/office/drawing/2014/chart" uri="{C3380CC4-5D6E-409C-BE32-E72D297353CC}">
              <c16:uniqueId val="{00000003-084C-440B-8CE2-3A724AF92C26}"/>
            </c:ext>
          </c:extLst>
        </c:ser>
        <c:ser>
          <c:idx val="1"/>
          <c:order val="2"/>
          <c:tx>
            <c:strRef>
              <c:f>'Figure 4'!$A$28</c:f>
              <c:strCache>
                <c:ptCount val="1"/>
                <c:pt idx="0">
                  <c:v>Gross emissions path to meet emission budgets</c:v>
                </c:pt>
              </c:strCache>
            </c:strRef>
          </c:tx>
          <c:spPr>
            <a:ln w="28575" cap="rnd">
              <a:solidFill>
                <a:schemeClr val="accent1"/>
              </a:solidFill>
              <a:prstDash val="sysDash"/>
              <a:round/>
            </a:ln>
            <a:effectLst/>
          </c:spPr>
          <c:marker>
            <c:symbol val="none"/>
          </c:marker>
          <c:cat>
            <c:numRef>
              <c:extLst>
                <c:ext xmlns:c15="http://schemas.microsoft.com/office/drawing/2012/chart" uri="{02D57815-91ED-43cb-92C2-25804820EDAC}">
                  <c15:fullRef>
                    <c15:sqref>'Figure 4'!$B$23:$Q$23</c15:sqref>
                  </c15:fullRef>
                </c:ext>
              </c:extLst>
              <c:f>'Figure 4'!$F$23:$Q$23</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extLst>
                <c:ext xmlns:c15="http://schemas.microsoft.com/office/drawing/2012/chart" uri="{02D57815-91ED-43cb-92C2-25804820EDAC}">
                  <c15:fullRef>
                    <c15:sqref>'Figure 4'!$B$28:$Q$28</c15:sqref>
                  </c15:fullRef>
                </c:ext>
              </c:extLst>
              <c:f>'Figure 4'!$F$28:$Q$28</c:f>
              <c:numCache>
                <c:formatCode>General</c:formatCode>
                <c:ptCount val="12"/>
                <c:pt idx="2">
                  <c:v>79.900000000000006</c:v>
                </c:pt>
                <c:pt idx="3" formatCode="_-* #,##0.0_-;\-* #,##0.0_-;_-* &quot;-&quot;??_-;_-@_-">
                  <c:v>81.240767489933646</c:v>
                </c:pt>
                <c:pt idx="4" formatCode="_-* #,##0.0_-;\-* #,##0.0_-;_-* &quot;-&quot;??_-;_-@_-">
                  <c:v>79.780553460662063</c:v>
                </c:pt>
                <c:pt idx="5" formatCode="_-* #,##0.0_-;\-* #,##0.0_-;_-* &quot;-&quot;??_-;_-@_-">
                  <c:v>78.173188839064849</c:v>
                </c:pt>
                <c:pt idx="6" formatCode="_-* #,##0.0_-;\-* #,##0.0_-;_-* &quot;-&quot;??_-;_-@_-">
                  <c:v>76.473496294303374</c:v>
                </c:pt>
                <c:pt idx="7" formatCode="_-* #,##0.0_-;\-* #,##0.0_-;_-* &quot;-&quot;??_-;_-@_-">
                  <c:v>75.463958834410505</c:v>
                </c:pt>
                <c:pt idx="8" formatCode="_-* #,##0.0_-;\-* #,##0.0_-;_-* &quot;-&quot;??_-;_-@_-">
                  <c:v>74.345448262647864</c:v>
                </c:pt>
                <c:pt idx="9" formatCode="_-* #,##0.0_-;\-* #,##0.0_-;_-* &quot;-&quot;??_-;_-@_-">
                  <c:v>73.138527289639413</c:v>
                </c:pt>
                <c:pt idx="10" formatCode="_-* #,##0.0_-;\-* #,##0.0_-;_-* &quot;-&quot;??_-;_-@_-">
                  <c:v>71.871973500270087</c:v>
                </c:pt>
                <c:pt idx="11" formatCode="_-* #,##0.0_-;\-* #,##0.0_-;_-* &quot;-&quot;??_-;_-@_-">
                  <c:v>69.500845487337429</c:v>
                </c:pt>
              </c:numCache>
            </c:numRef>
          </c:val>
          <c:smooth val="0"/>
          <c:extLst>
            <c:ext xmlns:c16="http://schemas.microsoft.com/office/drawing/2014/chart" uri="{C3380CC4-5D6E-409C-BE32-E72D297353CC}">
              <c16:uniqueId val="{00000004-084C-440B-8CE2-3A724AF92C26}"/>
            </c:ext>
          </c:extLst>
        </c:ser>
        <c:ser>
          <c:idx val="2"/>
          <c:order val="3"/>
          <c:tx>
            <c:strRef>
              <c:f>'Figure 4'!$A$25</c:f>
              <c:strCache>
                <c:ptCount val="1"/>
                <c:pt idx="0">
                  <c:v>Net emissions</c:v>
                </c:pt>
              </c:strCache>
            </c:strRef>
          </c:tx>
          <c:spPr>
            <a:ln w="28575" cap="rnd">
              <a:solidFill>
                <a:schemeClr val="accent3">
                  <a:lumMod val="75000"/>
                </a:schemeClr>
              </a:solidFill>
              <a:round/>
            </a:ln>
            <a:effectLst/>
          </c:spPr>
          <c:marker>
            <c:symbol val="none"/>
          </c:marker>
          <c:cat>
            <c:numRef>
              <c:extLst>
                <c:ext xmlns:c15="http://schemas.microsoft.com/office/drawing/2012/chart" uri="{02D57815-91ED-43cb-92C2-25804820EDAC}">
                  <c15:fullRef>
                    <c15:sqref>'Figure 4'!$B$23:$Q$23</c15:sqref>
                  </c15:fullRef>
                </c:ext>
              </c:extLst>
              <c:f>'Figure 4'!$F$23:$Q$23</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extLst>
                <c:ext xmlns:c15="http://schemas.microsoft.com/office/drawing/2012/chart" uri="{02D57815-91ED-43cb-92C2-25804820EDAC}">
                  <c15:fullRef>
                    <c15:sqref>'Figure 4'!$B$25:$Q$25</c15:sqref>
                  </c15:fullRef>
                </c:ext>
              </c:extLst>
              <c:f>'Figure 4'!$F$25:$Q$25</c:f>
              <c:numCache>
                <c:formatCode>General</c:formatCode>
                <c:ptCount val="12"/>
                <c:pt idx="0">
                  <c:v>73.7</c:v>
                </c:pt>
                <c:pt idx="1">
                  <c:v>72.5</c:v>
                </c:pt>
                <c:pt idx="2">
                  <c:v>72.8</c:v>
                </c:pt>
              </c:numCache>
            </c:numRef>
          </c:val>
          <c:smooth val="0"/>
          <c:extLst>
            <c:ext xmlns:c16="http://schemas.microsoft.com/office/drawing/2014/chart" uri="{C3380CC4-5D6E-409C-BE32-E72D297353CC}">
              <c16:uniqueId val="{00000005-084C-440B-8CE2-3A724AF92C26}"/>
            </c:ext>
          </c:extLst>
        </c:ser>
        <c:ser>
          <c:idx val="3"/>
          <c:order val="4"/>
          <c:tx>
            <c:strRef>
              <c:f>'Figure 4'!$A$26</c:f>
              <c:strCache>
                <c:ptCount val="1"/>
                <c:pt idx="0">
                  <c:v>Net emissions path to meet emissions budgets</c:v>
                </c:pt>
              </c:strCache>
            </c:strRef>
          </c:tx>
          <c:spPr>
            <a:ln w="28575" cap="rnd">
              <a:solidFill>
                <a:schemeClr val="accent3"/>
              </a:solidFill>
              <a:prstDash val="sysDash"/>
              <a:round/>
            </a:ln>
            <a:effectLst/>
          </c:spPr>
          <c:marker>
            <c:symbol val="none"/>
          </c:marker>
          <c:cat>
            <c:numRef>
              <c:extLst>
                <c:ext xmlns:c15="http://schemas.microsoft.com/office/drawing/2012/chart" uri="{02D57815-91ED-43cb-92C2-25804820EDAC}">
                  <c15:fullRef>
                    <c15:sqref>'Figure 4'!$B$23:$Q$23</c15:sqref>
                  </c15:fullRef>
                </c:ext>
              </c:extLst>
              <c:f>'Figure 4'!$F$23:$Q$23</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extLst>
                <c:ext xmlns:c15="http://schemas.microsoft.com/office/drawing/2012/chart" uri="{02D57815-91ED-43cb-92C2-25804820EDAC}">
                  <c15:fullRef>
                    <c15:sqref>'Figure 4'!$B$26:$Q$26</c15:sqref>
                  </c15:fullRef>
                </c:ext>
              </c:extLst>
              <c:f>'Figure 4'!$F$26:$Q$26</c:f>
              <c:numCache>
                <c:formatCode>General</c:formatCode>
                <c:ptCount val="12"/>
                <c:pt idx="2">
                  <c:v>72.8</c:v>
                </c:pt>
                <c:pt idx="3" formatCode="_-* #,##0.0_-;\-* #,##0.0_-;_-* &quot;-&quot;??_-;_-@_-">
                  <c:v>74.930000000000007</c:v>
                </c:pt>
                <c:pt idx="4" formatCode="_-* #,##0.0_-;\-* #,##0.0_-;_-* &quot;-&quot;??_-;_-@_-">
                  <c:v>73.650000000000006</c:v>
                </c:pt>
                <c:pt idx="5" formatCode="_-* #,##0.0_-;\-* #,##0.0_-;_-* &quot;-&quot;??_-;_-@_-">
                  <c:v>72.12</c:v>
                </c:pt>
                <c:pt idx="6" formatCode="_-* #,##0.0_-;\-* #,##0.0_-;_-* &quot;-&quot;??_-;_-@_-">
                  <c:v>69.7</c:v>
                </c:pt>
                <c:pt idx="7" formatCode="_-* #,##0.0_-;\-* #,##0.0_-;_-* &quot;-&quot;??_-;_-@_-">
                  <c:v>66.53</c:v>
                </c:pt>
                <c:pt idx="8" formatCode="_-* #,##0.0_-;\-* #,##0.0_-;_-* &quot;-&quot;??_-;_-@_-">
                  <c:v>63.86</c:v>
                </c:pt>
                <c:pt idx="9" formatCode="_-* #,##0.0_-;\-* #,##0.0_-;_-* &quot;-&quot;??_-;_-@_-">
                  <c:v>60.7</c:v>
                </c:pt>
                <c:pt idx="10" formatCode="_-* #,##0.0_-;\-* #,##0.0_-;_-* &quot;-&quot;??_-;_-@_-">
                  <c:v>58.3</c:v>
                </c:pt>
                <c:pt idx="11" formatCode="_-* #,##0.0_-;\-* #,##0.0_-;_-* &quot;-&quot;??_-;_-@_-">
                  <c:v>55.38</c:v>
                </c:pt>
              </c:numCache>
            </c:numRef>
          </c:val>
          <c:smooth val="0"/>
          <c:extLst>
            <c:ext xmlns:c16="http://schemas.microsoft.com/office/drawing/2014/chart" uri="{C3380CC4-5D6E-409C-BE32-E72D297353CC}">
              <c16:uniqueId val="{00000006-084C-440B-8CE2-3A724AF92C26}"/>
            </c:ext>
          </c:extLst>
        </c:ser>
        <c:ser>
          <c:idx val="6"/>
          <c:order val="5"/>
          <c:tx>
            <c:strRef>
              <c:f>'Figure 4'!$A$29</c:f>
              <c:strCache>
                <c:ptCount val="1"/>
                <c:pt idx="0">
                  <c:v>Updated NDC provisional budget (561 Mt)</c:v>
                </c:pt>
              </c:strCache>
            </c:strRef>
          </c:tx>
          <c:spPr>
            <a:ln w="31750" cap="rnd">
              <a:solidFill>
                <a:schemeClr val="accent4"/>
              </a:solidFill>
              <a:round/>
            </a:ln>
            <a:effectLst/>
          </c:spPr>
          <c:marker>
            <c:symbol val="none"/>
          </c:marker>
          <c:cat>
            <c:numRef>
              <c:extLst>
                <c:ext xmlns:c15="http://schemas.microsoft.com/office/drawing/2012/chart" uri="{02D57815-91ED-43cb-92C2-25804820EDAC}">
                  <c15:fullRef>
                    <c15:sqref>'Figure 4'!$B$23:$Q$23</c15:sqref>
                  </c15:fullRef>
                </c:ext>
              </c:extLst>
              <c:f>'Figure 4'!$F$23:$Q$23</c:f>
              <c:numCache>
                <c:formatCode>General</c:formatCode>
                <c:ptCount val="12"/>
                <c:pt idx="0">
                  <c:v>2019</c:v>
                </c:pt>
                <c:pt idx="1">
                  <c:v>2020</c:v>
                </c:pt>
                <c:pt idx="2">
                  <c:v>2021</c:v>
                </c:pt>
                <c:pt idx="3">
                  <c:v>2022</c:v>
                </c:pt>
                <c:pt idx="4">
                  <c:v>2023</c:v>
                </c:pt>
                <c:pt idx="5">
                  <c:v>2024</c:v>
                </c:pt>
                <c:pt idx="6">
                  <c:v>2025</c:v>
                </c:pt>
                <c:pt idx="7">
                  <c:v>2026</c:v>
                </c:pt>
                <c:pt idx="8">
                  <c:v>2027</c:v>
                </c:pt>
                <c:pt idx="9">
                  <c:v>2028</c:v>
                </c:pt>
                <c:pt idx="10">
                  <c:v>2029</c:v>
                </c:pt>
                <c:pt idx="11">
                  <c:v>2030</c:v>
                </c:pt>
              </c:numCache>
            </c:numRef>
          </c:cat>
          <c:val>
            <c:numRef>
              <c:extLst>
                <c:ext xmlns:c15="http://schemas.microsoft.com/office/drawing/2012/chart" uri="{02D57815-91ED-43cb-92C2-25804820EDAC}">
                  <c15:fullRef>
                    <c15:sqref>'Figure 4'!$B$29:$Q$29</c15:sqref>
                  </c15:fullRef>
                </c:ext>
              </c:extLst>
              <c:f>'Figure 4'!$F$29:$Q$29</c:f>
              <c:numCache>
                <c:formatCode>General</c:formatCode>
                <c:ptCount val="12"/>
                <c:pt idx="2">
                  <c:v>72.8</c:v>
                </c:pt>
                <c:pt idx="3">
                  <c:v>69.099999999999994</c:v>
                </c:pt>
                <c:pt idx="4">
                  <c:v>65.400000000000006</c:v>
                </c:pt>
                <c:pt idx="5">
                  <c:v>61.7</c:v>
                </c:pt>
                <c:pt idx="6">
                  <c:v>58</c:v>
                </c:pt>
                <c:pt idx="7">
                  <c:v>54.2</c:v>
                </c:pt>
                <c:pt idx="8">
                  <c:v>50.5</c:v>
                </c:pt>
                <c:pt idx="9">
                  <c:v>46.8</c:v>
                </c:pt>
                <c:pt idx="10">
                  <c:v>43.1</c:v>
                </c:pt>
                <c:pt idx="11">
                  <c:v>39.4</c:v>
                </c:pt>
              </c:numCache>
            </c:numRef>
          </c:val>
          <c:smooth val="0"/>
          <c:extLst>
            <c:ext xmlns:c16="http://schemas.microsoft.com/office/drawing/2014/chart" uri="{C3380CC4-5D6E-409C-BE32-E72D297353CC}">
              <c16:uniqueId val="{00000007-084C-440B-8CE2-3A724AF92C26}"/>
            </c:ext>
          </c:extLst>
        </c:ser>
        <c:dLbls>
          <c:showLegendKey val="0"/>
          <c:showVal val="0"/>
          <c:showCatName val="0"/>
          <c:showSerName val="0"/>
          <c:showPercent val="0"/>
          <c:showBubbleSize val="0"/>
        </c:dLbls>
        <c:marker val="1"/>
        <c:smooth val="0"/>
        <c:axId val="877870719"/>
        <c:axId val="2053741167"/>
      </c:lineChart>
      <c:catAx>
        <c:axId val="877870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53741167"/>
        <c:crosses val="autoZero"/>
        <c:auto val="1"/>
        <c:lblAlgn val="ctr"/>
        <c:lblOffset val="100"/>
        <c:noMultiLvlLbl val="0"/>
      </c:catAx>
      <c:valAx>
        <c:axId val="20537411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Mt CO2-e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877870719"/>
        <c:crosses val="autoZero"/>
        <c:crossBetween val="between"/>
        <c:majorUnit val="10"/>
      </c:valAx>
      <c:spPr>
        <a:noFill/>
        <a:ln>
          <a:noFill/>
        </a:ln>
        <a:effectLst/>
      </c:spPr>
    </c:plotArea>
    <c:legend>
      <c:legendPos val="b"/>
      <c:legendEntry>
        <c:idx val="1"/>
        <c:delete val="1"/>
      </c:legendEntry>
      <c:layout>
        <c:manualLayout>
          <c:xMode val="edge"/>
          <c:yMode val="edge"/>
          <c:x val="0"/>
          <c:y val="0.80459222222222226"/>
          <c:w val="1"/>
          <c:h val="0.186636388888888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2">
          <a:lumMod val="50000"/>
        </a:schemeClr>
      </a:solidFill>
      <a:round/>
    </a:ln>
    <a:effectLst/>
  </c:spPr>
  <c:txPr>
    <a:bodyPr/>
    <a:lstStyle/>
    <a:p>
      <a:pPr>
        <a:defRPr sz="10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en-US" sz="1100" b="1" i="0" baseline="0">
                <a:effectLst/>
              </a:rPr>
              <a:t>Figure 5: The previous and updated provisional NDC budget and abatement gap between emissions budgets and the NDC </a:t>
            </a:r>
            <a:endParaRPr lang="en-NZ" sz="1100">
              <a:effectLst/>
            </a:endParaRPr>
          </a:p>
        </c:rich>
      </c:tx>
      <c:layout>
        <c:manualLayout>
          <c:xMode val="edge"/>
          <c:yMode val="edge"/>
          <c:x val="5.9895833333332245E-4"/>
          <c:y val="0"/>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354107650291065E-2"/>
          <c:y val="0.20485638888888888"/>
          <c:w val="0.82053136754081279"/>
          <c:h val="0.58314444444444447"/>
        </c:manualLayout>
      </c:layout>
      <c:barChart>
        <c:barDir val="col"/>
        <c:grouping val="stacked"/>
        <c:varyColors val="0"/>
        <c:ser>
          <c:idx val="0"/>
          <c:order val="0"/>
          <c:tx>
            <c:strRef>
              <c:f>'Figure 5'!$B$23</c:f>
              <c:strCache>
                <c:ptCount val="1"/>
                <c:pt idx="0">
                  <c:v>2022 NDC provisional budget</c:v>
                </c:pt>
              </c:strCache>
            </c:strRef>
          </c:tx>
          <c:spPr>
            <a:solidFill>
              <a:schemeClr val="accent1"/>
            </a:solidFill>
            <a:ln>
              <a:noFill/>
            </a:ln>
            <a:effectLst/>
          </c:spPr>
          <c:invertIfNegative val="0"/>
          <c:dLbls>
            <c:dLbl>
              <c:idx val="0"/>
              <c:tx>
                <c:rich>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r>
                      <a:rPr lang="en-US" sz="1050"/>
                      <a:t>NDC provisional budget</a:t>
                    </a:r>
                  </a:p>
                  <a:p>
                    <a:pPr>
                      <a:defRPr sz="1050"/>
                    </a:pPr>
                    <a:r>
                      <a:rPr lang="en-US" sz="1050"/>
                      <a:t>= 571 Mt</a:t>
                    </a:r>
                  </a:p>
                </c:rich>
              </c:tx>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2153868093322195"/>
                      <c:h val="0.20972204195011709"/>
                    </c:manualLayout>
                  </c15:layout>
                  <c15:showDataLabelsRange val="0"/>
                </c:ext>
                <c:ext xmlns:c16="http://schemas.microsoft.com/office/drawing/2014/chart" uri="{C3380CC4-5D6E-409C-BE32-E72D297353CC}">
                  <c16:uniqueId val="{00000000-A777-4E0D-99C3-EDDA532BD88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5'!$A$24:$A$26</c:f>
              <c:strCache>
                <c:ptCount val="3"/>
                <c:pt idx="0">
                  <c:v>Previous estimates</c:v>
                </c:pt>
                <c:pt idx="1">
                  <c:v>Updated estimates</c:v>
                </c:pt>
                <c:pt idx="2">
                  <c:v>Updated estimates with impact of Option 1</c:v>
                </c:pt>
              </c:strCache>
            </c:strRef>
          </c:cat>
          <c:val>
            <c:numRef>
              <c:f>'Figure 5'!$B$24:$B$26</c:f>
              <c:numCache>
                <c:formatCode>_-* #,##0_-;\-* #,##0_-;_-* "-"??_-;_-@_-</c:formatCode>
                <c:ptCount val="3"/>
                <c:pt idx="0">
                  <c:v>571</c:v>
                </c:pt>
              </c:numCache>
            </c:numRef>
          </c:val>
          <c:extLst>
            <c:ext xmlns:c16="http://schemas.microsoft.com/office/drawing/2014/chart" uri="{C3380CC4-5D6E-409C-BE32-E72D297353CC}">
              <c16:uniqueId val="{00000001-A777-4E0D-99C3-EDDA532BD88A}"/>
            </c:ext>
          </c:extLst>
        </c:ser>
        <c:ser>
          <c:idx val="1"/>
          <c:order val="1"/>
          <c:tx>
            <c:strRef>
              <c:f>'Figure 5'!$C$23</c:f>
              <c:strCache>
                <c:ptCount val="1"/>
                <c:pt idx="0">
                  <c:v>Updated NDC provisional budget</c:v>
                </c:pt>
              </c:strCache>
            </c:strRef>
          </c:tx>
          <c:spPr>
            <a:solidFill>
              <a:schemeClr val="accent2"/>
            </a:solidFill>
            <a:ln>
              <a:noFill/>
            </a:ln>
            <a:effectLst/>
          </c:spPr>
          <c:invertIfNegative val="0"/>
          <c:dLbls>
            <c:dLbl>
              <c:idx val="1"/>
              <c:layout>
                <c:manualLayout>
                  <c:x val="-2.8255208333333333E-4"/>
                  <c:y val="7.0555555555554912E-3"/>
                </c:manualLayout>
              </c:layout>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sz="1000"/>
                      <a:t>Updated NDC provisional budget</a:t>
                    </a:r>
                  </a:p>
                  <a:p>
                    <a:pPr>
                      <a:defRPr sz="1000"/>
                    </a:pPr>
                    <a:r>
                      <a:rPr lang="en-US" sz="1000"/>
                      <a:t>= 561</a:t>
                    </a:r>
                    <a:r>
                      <a:rPr lang="en-US" sz="1000" baseline="0"/>
                      <a:t> Mt</a:t>
                    </a:r>
                    <a:endParaRPr lang="en-US" sz="1000"/>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2436614583333332"/>
                      <c:h val="0.28233305555555555"/>
                    </c:manualLayout>
                  </c15:layout>
                  <c15:showDataLabelsRange val="0"/>
                </c:ext>
                <c:ext xmlns:c16="http://schemas.microsoft.com/office/drawing/2014/chart" uri="{C3380CC4-5D6E-409C-BE32-E72D297353CC}">
                  <c16:uniqueId val="{00000002-A777-4E0D-99C3-EDDA532BD88A}"/>
                </c:ext>
              </c:extLst>
            </c:dLbl>
            <c:dLbl>
              <c:idx val="2"/>
              <c:tx>
                <c:rich>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r>
                      <a:rPr lang="en-US" sz="1000"/>
                      <a:t> Updated</a:t>
                    </a:r>
                    <a:r>
                      <a:rPr lang="en-US" sz="1000" baseline="0"/>
                      <a:t> </a:t>
                    </a:r>
                    <a:r>
                      <a:rPr lang="en-US" sz="1000"/>
                      <a:t>NDC</a:t>
                    </a:r>
                    <a:br>
                      <a:rPr lang="en-US" sz="1000"/>
                    </a:br>
                    <a:r>
                      <a:rPr lang="en-US" sz="1000"/>
                      <a:t>provisional budget</a:t>
                    </a:r>
                  </a:p>
                  <a:p>
                    <a:pPr>
                      <a:defRPr sz="1000"/>
                    </a:pPr>
                    <a:r>
                      <a:rPr lang="en-US" sz="1000"/>
                      <a:t>= 561 Mt </a:t>
                    </a:r>
                  </a:p>
                </c:rich>
              </c:tx>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2114652777777778"/>
                      <c:h val="0.26332333333333335"/>
                    </c:manualLayout>
                  </c15:layout>
                  <c15:showDataLabelsRange val="0"/>
                </c:ext>
                <c:ext xmlns:c16="http://schemas.microsoft.com/office/drawing/2014/chart" uri="{C3380CC4-5D6E-409C-BE32-E72D297353CC}">
                  <c16:uniqueId val="{00000003-A777-4E0D-99C3-EDDA532BD88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5'!$A$24:$A$26</c:f>
              <c:strCache>
                <c:ptCount val="3"/>
                <c:pt idx="0">
                  <c:v>Previous estimates</c:v>
                </c:pt>
                <c:pt idx="1">
                  <c:v>Updated estimates</c:v>
                </c:pt>
                <c:pt idx="2">
                  <c:v>Updated estimates with impact of Option 1</c:v>
                </c:pt>
              </c:strCache>
            </c:strRef>
          </c:cat>
          <c:val>
            <c:numRef>
              <c:f>'Figure 5'!$C$24:$C$26</c:f>
              <c:numCache>
                <c:formatCode>_-* #,##0_-;\-* #,##0_-;_-* "-"??_-;_-@_-</c:formatCode>
                <c:ptCount val="3"/>
                <c:pt idx="1">
                  <c:v>561</c:v>
                </c:pt>
                <c:pt idx="2">
                  <c:v>561</c:v>
                </c:pt>
              </c:numCache>
            </c:numRef>
          </c:val>
          <c:extLst>
            <c:ext xmlns:c16="http://schemas.microsoft.com/office/drawing/2014/chart" uri="{C3380CC4-5D6E-409C-BE32-E72D297353CC}">
              <c16:uniqueId val="{00000004-A777-4E0D-99C3-EDDA532BD88A}"/>
            </c:ext>
          </c:extLst>
        </c:ser>
        <c:ser>
          <c:idx val="2"/>
          <c:order val="2"/>
          <c:tx>
            <c:strRef>
              <c:f>'Figure 5'!$D$23</c:f>
              <c:strCache>
                <c:ptCount val="1"/>
                <c:pt idx="0">
                  <c:v>Estimated abatement gap between emissions budgets and NDC</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5'!$A$24:$A$26</c:f>
              <c:strCache>
                <c:ptCount val="3"/>
                <c:pt idx="0">
                  <c:v>Previous estimates</c:v>
                </c:pt>
                <c:pt idx="1">
                  <c:v>Updated estimates</c:v>
                </c:pt>
                <c:pt idx="2">
                  <c:v>Updated estimates with impact of Option 1</c:v>
                </c:pt>
              </c:strCache>
            </c:strRef>
          </c:cat>
          <c:val>
            <c:numRef>
              <c:f>'Figure 5'!$D$24:$D$26</c:f>
              <c:numCache>
                <c:formatCode>_-* #,##0_-;\-* #,##0_-;_-* "-"??_-;_-@_-</c:formatCode>
                <c:ptCount val="3"/>
                <c:pt idx="0">
                  <c:v>99.157979916089062</c:v>
                </c:pt>
                <c:pt idx="1">
                  <c:v>106.95797991608907</c:v>
                </c:pt>
                <c:pt idx="2">
                  <c:v>101.00772713974996</c:v>
                </c:pt>
              </c:numCache>
            </c:numRef>
          </c:val>
          <c:extLst>
            <c:ext xmlns:c16="http://schemas.microsoft.com/office/drawing/2014/chart" uri="{C3380CC4-5D6E-409C-BE32-E72D297353CC}">
              <c16:uniqueId val="{00000005-A777-4E0D-99C3-EDDA532BD88A}"/>
            </c:ext>
          </c:extLst>
        </c:ser>
        <c:ser>
          <c:idx val="3"/>
          <c:order val="3"/>
          <c:tx>
            <c:strRef>
              <c:f>'Figure 5'!$E$23</c:f>
              <c:strCache>
                <c:ptCount val="1"/>
                <c:pt idx="0">
                  <c:v>Reduction in abatement gap with Option 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5'!$A$24:$A$26</c:f>
              <c:strCache>
                <c:ptCount val="3"/>
                <c:pt idx="0">
                  <c:v>Previous estimates</c:v>
                </c:pt>
                <c:pt idx="1">
                  <c:v>Updated estimates</c:v>
                </c:pt>
                <c:pt idx="2">
                  <c:v>Updated estimates with impact of Option 1</c:v>
                </c:pt>
              </c:strCache>
            </c:strRef>
          </c:cat>
          <c:val>
            <c:numRef>
              <c:f>'Figure 5'!$E$24:$E$26</c:f>
              <c:numCache>
                <c:formatCode>_-* #,##0_-;\-* #,##0_-;_-* "-"??_-;_-@_-</c:formatCode>
                <c:ptCount val="3"/>
                <c:pt idx="2">
                  <c:v>5.9502527763391129</c:v>
                </c:pt>
              </c:numCache>
            </c:numRef>
          </c:val>
          <c:extLst>
            <c:ext xmlns:c16="http://schemas.microsoft.com/office/drawing/2014/chart" uri="{C3380CC4-5D6E-409C-BE32-E72D297353CC}">
              <c16:uniqueId val="{00000006-A777-4E0D-99C3-EDDA532BD88A}"/>
            </c:ext>
          </c:extLst>
        </c:ser>
        <c:dLbls>
          <c:showLegendKey val="0"/>
          <c:showVal val="0"/>
          <c:showCatName val="0"/>
          <c:showSerName val="0"/>
          <c:showPercent val="0"/>
          <c:showBubbleSize val="0"/>
        </c:dLbls>
        <c:gapWidth val="150"/>
        <c:overlap val="100"/>
        <c:axId val="1219886656"/>
        <c:axId val="1554667056"/>
      </c:barChart>
      <c:catAx>
        <c:axId val="121988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54667056"/>
        <c:crosses val="autoZero"/>
        <c:auto val="1"/>
        <c:lblAlgn val="ctr"/>
        <c:lblOffset val="100"/>
        <c:noMultiLvlLbl val="0"/>
      </c:catAx>
      <c:valAx>
        <c:axId val="1554667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mi-NZ" sz="1050"/>
                  <a:t>Mt CO2-e</a:t>
                </a: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219886656"/>
        <c:crosses val="autoZero"/>
        <c:crossBetween val="between"/>
      </c:valAx>
      <c:spPr>
        <a:noFill/>
        <a:ln>
          <a:noFill/>
        </a:ln>
        <a:effectLst/>
      </c:spPr>
    </c:plotArea>
    <c:legend>
      <c:legendPos val="r"/>
      <c:legendEntry>
        <c:idx val="0"/>
        <c:delete val="1"/>
      </c:legendEntry>
      <c:legendEntry>
        <c:idx val="2"/>
        <c:delete val="1"/>
      </c:legendEntry>
      <c:legendEntry>
        <c:idx val="3"/>
        <c:delete val="1"/>
      </c:legendEntry>
      <c:layout>
        <c:manualLayout>
          <c:xMode val="edge"/>
          <c:yMode val="edge"/>
          <c:x val="0"/>
          <c:y val="0.88062416666666665"/>
          <c:w val="0.958528427076902"/>
          <c:h val="0.1192636111111111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76200</xdr:rowOff>
    </xdr:from>
    <xdr:to>
      <xdr:col>1</xdr:col>
      <xdr:colOff>1155699</xdr:colOff>
      <xdr:row>6</xdr:row>
      <xdr:rowOff>0</xdr:rowOff>
    </xdr:to>
    <xdr:pic>
      <xdr:nvPicPr>
        <xdr:cNvPr id="2" name="Picture 1">
          <a:extLst>
            <a:ext uri="{FF2B5EF4-FFF2-40B4-BE49-F238E27FC236}">
              <a16:creationId xmlns:a16="http://schemas.microsoft.com/office/drawing/2014/main" id="{DC16359C-BD25-4943-8773-37D25E4AB2B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
          <a:ext cx="2222499" cy="1057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812827</xdr:colOff>
      <xdr:row>16</xdr:row>
      <xdr:rowOff>179294</xdr:rowOff>
    </xdr:from>
    <xdr:to>
      <xdr:col>15</xdr:col>
      <xdr:colOff>600092</xdr:colOff>
      <xdr:row>35</xdr:row>
      <xdr:rowOff>159794</xdr:rowOff>
    </xdr:to>
    <xdr:grpSp>
      <xdr:nvGrpSpPr>
        <xdr:cNvPr id="2" name="Group 1">
          <a:extLst>
            <a:ext uri="{FF2B5EF4-FFF2-40B4-BE49-F238E27FC236}">
              <a16:creationId xmlns:a16="http://schemas.microsoft.com/office/drawing/2014/main" id="{B0E9EB7C-2A9C-D84A-61FE-EAC211EC9119}"/>
            </a:ext>
          </a:extLst>
        </xdr:cNvPr>
        <xdr:cNvGrpSpPr/>
      </xdr:nvGrpSpPr>
      <xdr:grpSpPr>
        <a:xfrm>
          <a:off x="7116613" y="3301025"/>
          <a:ext cx="5770376" cy="3600000"/>
          <a:chOff x="7693238" y="4067735"/>
          <a:chExt cx="5760000" cy="3600000"/>
        </a:xfrm>
      </xdr:grpSpPr>
      <xdr:graphicFrame macro="">
        <xdr:nvGraphicFramePr>
          <xdr:cNvPr id="5" name="Chart 4">
            <a:extLst>
              <a:ext uri="{FF2B5EF4-FFF2-40B4-BE49-F238E27FC236}">
                <a16:creationId xmlns:a16="http://schemas.microsoft.com/office/drawing/2014/main" id="{4B6FE40F-44D7-0101-C7F2-79F62CCB4185}"/>
              </a:ext>
            </a:extLst>
          </xdr:cNvPr>
          <xdr:cNvGraphicFramePr/>
        </xdr:nvGraphicFramePr>
        <xdr:xfrm>
          <a:off x="7693238" y="4067735"/>
          <a:ext cx="5760000" cy="36000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28" name="Group 27">
            <a:extLst>
              <a:ext uri="{FF2B5EF4-FFF2-40B4-BE49-F238E27FC236}">
                <a16:creationId xmlns:a16="http://schemas.microsoft.com/office/drawing/2014/main" id="{0756B677-0B22-8E14-90DE-FE49CDB5FA26}"/>
              </a:ext>
            </a:extLst>
          </xdr:cNvPr>
          <xdr:cNvGrpSpPr/>
        </xdr:nvGrpSpPr>
        <xdr:grpSpPr>
          <a:xfrm>
            <a:off x="9193584" y="4711868"/>
            <a:ext cx="3659564" cy="2272175"/>
            <a:chOff x="8644495" y="3840856"/>
            <a:chExt cx="3659564" cy="2033281"/>
          </a:xfrm>
        </xdr:grpSpPr>
        <xdr:cxnSp macro="">
          <xdr:nvCxnSpPr>
            <xdr:cNvPr id="7" name="Straight Arrow Connector 6">
              <a:extLst>
                <a:ext uri="{FF2B5EF4-FFF2-40B4-BE49-F238E27FC236}">
                  <a16:creationId xmlns:a16="http://schemas.microsoft.com/office/drawing/2014/main" id="{AA902778-C4EB-76E4-E9C6-5860F802ACFB}"/>
                </a:ext>
              </a:extLst>
            </xdr:cNvPr>
            <xdr:cNvCxnSpPr/>
          </xdr:nvCxnSpPr>
          <xdr:spPr>
            <a:xfrm>
              <a:off x="8644495" y="5353610"/>
              <a:ext cx="2337270" cy="0"/>
            </a:xfrm>
            <a:prstGeom prst="straightConnector1">
              <a:avLst/>
            </a:prstGeom>
            <a:ln w="19050">
              <a:solidFill>
                <a:schemeClr val="accent4"/>
              </a:solidFill>
              <a:prstDash val="solid"/>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8D0D54C4-9E76-4C85-B7EC-8E2590F3E69C}"/>
                </a:ext>
              </a:extLst>
            </xdr:cNvPr>
            <xdr:cNvCxnSpPr/>
          </xdr:nvCxnSpPr>
          <xdr:spPr>
            <a:xfrm>
              <a:off x="9924262" y="4395508"/>
              <a:ext cx="2379797" cy="0"/>
            </a:xfrm>
            <a:prstGeom prst="straightConnector1">
              <a:avLst/>
            </a:prstGeom>
            <a:ln w="19050">
              <a:solidFill>
                <a:schemeClr val="accent6"/>
              </a:solidFill>
              <a:headEnd type="triangle" w="lg" len="lg"/>
              <a:tailEnd type="triangle" w="lg" len="lg"/>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9FD6098B-F84D-787D-0964-F8E61EF8A36C}"/>
                </a:ext>
              </a:extLst>
            </xdr:cNvPr>
            <xdr:cNvCxnSpPr/>
          </xdr:nvCxnSpPr>
          <xdr:spPr>
            <a:xfrm>
              <a:off x="9727404" y="4717676"/>
              <a:ext cx="0" cy="885265"/>
            </a:xfrm>
            <a:prstGeom prst="line">
              <a:avLst/>
            </a:prstGeom>
            <a:ln w="19050">
              <a:solidFill>
                <a:schemeClr val="accent4"/>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a:extLst>
                <a:ext uri="{FF2B5EF4-FFF2-40B4-BE49-F238E27FC236}">
                  <a16:creationId xmlns:a16="http://schemas.microsoft.com/office/drawing/2014/main" id="{BA504295-87FE-4E76-B69B-6D144412B77C}"/>
                </a:ext>
              </a:extLst>
            </xdr:cNvPr>
            <xdr:cNvCxnSpPr/>
          </xdr:nvCxnSpPr>
          <xdr:spPr>
            <a:xfrm>
              <a:off x="11112451" y="4060214"/>
              <a:ext cx="0" cy="1013695"/>
            </a:xfrm>
            <a:prstGeom prst="line">
              <a:avLst/>
            </a:prstGeom>
            <a:ln w="19050">
              <a:solidFill>
                <a:schemeClr val="accent6"/>
              </a:solidFill>
              <a:prstDash val="sysDash"/>
            </a:ln>
          </xdr:spPr>
          <xdr:style>
            <a:lnRef idx="1">
              <a:schemeClr val="accent1"/>
            </a:lnRef>
            <a:fillRef idx="0">
              <a:schemeClr val="accent1"/>
            </a:fillRef>
            <a:effectRef idx="0">
              <a:schemeClr val="accent1"/>
            </a:effectRef>
            <a:fontRef idx="minor">
              <a:schemeClr val="tx1"/>
            </a:fontRef>
          </xdr:style>
        </xdr:cxnSp>
        <xdr:grpSp>
          <xdr:nvGrpSpPr>
            <xdr:cNvPr id="27" name="Group 26">
              <a:extLst>
                <a:ext uri="{FF2B5EF4-FFF2-40B4-BE49-F238E27FC236}">
                  <a16:creationId xmlns:a16="http://schemas.microsoft.com/office/drawing/2014/main" id="{BA11BC40-2CA7-0FC8-8227-5C38FB152B7D}"/>
                </a:ext>
              </a:extLst>
            </xdr:cNvPr>
            <xdr:cNvGrpSpPr/>
          </xdr:nvGrpSpPr>
          <xdr:grpSpPr>
            <a:xfrm>
              <a:off x="9044929" y="3840856"/>
              <a:ext cx="2974501" cy="2033281"/>
              <a:chOff x="9044929" y="3840856"/>
              <a:chExt cx="2974501" cy="2033281"/>
            </a:xfrm>
          </xdr:grpSpPr>
          <xdr:sp macro="" textlink="">
            <xdr:nvSpPr>
              <xdr:cNvPr id="14" name="TextBox 13">
                <a:extLst>
                  <a:ext uri="{FF2B5EF4-FFF2-40B4-BE49-F238E27FC236}">
                    <a16:creationId xmlns:a16="http://schemas.microsoft.com/office/drawing/2014/main" id="{D69A48B9-E8ED-9AB1-4B85-E12982687BDA}"/>
                  </a:ext>
                </a:extLst>
              </xdr:cNvPr>
              <xdr:cNvSpPr txBox="1"/>
            </xdr:nvSpPr>
            <xdr:spPr>
              <a:xfrm>
                <a:off x="9044929" y="5559812"/>
                <a:ext cx="157824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tx1">
                        <a:lumMod val="65000"/>
                        <a:lumOff val="35000"/>
                      </a:schemeClr>
                    </a:solidFill>
                  </a:rPr>
                  <a:t>Central estimate = 49m</a:t>
                </a:r>
              </a:p>
            </xdr:txBody>
          </xdr:sp>
          <xdr:sp macro="" textlink="">
            <xdr:nvSpPr>
              <xdr:cNvPr id="26" name="TextBox 25">
                <a:extLst>
                  <a:ext uri="{FF2B5EF4-FFF2-40B4-BE49-F238E27FC236}">
                    <a16:creationId xmlns:a16="http://schemas.microsoft.com/office/drawing/2014/main" id="{D60A189E-EAF6-431D-A189-9BB3DB207000}"/>
                  </a:ext>
                </a:extLst>
              </xdr:cNvPr>
              <xdr:cNvSpPr txBox="1"/>
            </xdr:nvSpPr>
            <xdr:spPr>
              <a:xfrm>
                <a:off x="10441182" y="3840856"/>
                <a:ext cx="157824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solidFill>
                      <a:schemeClr val="tx1">
                        <a:lumMod val="65000"/>
                        <a:lumOff val="35000"/>
                      </a:schemeClr>
                    </a:solidFill>
                  </a:rPr>
                  <a:t>Central estimate = 68m</a:t>
                </a:r>
              </a:p>
            </xdr:txBody>
          </xdr:sp>
        </xdr:grpSp>
      </xdr:grpSp>
    </xdr:grpSp>
    <xdr:clientData/>
  </xdr:twoCellAnchor>
  <xdr:twoCellAnchor>
    <xdr:from>
      <xdr:col>0</xdr:col>
      <xdr:colOff>806822</xdr:colOff>
      <xdr:row>16</xdr:row>
      <xdr:rowOff>158002</xdr:rowOff>
    </xdr:from>
    <xdr:to>
      <xdr:col>6</xdr:col>
      <xdr:colOff>280322</xdr:colOff>
      <xdr:row>35</xdr:row>
      <xdr:rowOff>138502</xdr:rowOff>
    </xdr:to>
    <xdr:graphicFrame macro="">
      <xdr:nvGraphicFramePr>
        <xdr:cNvPr id="30" name="Chart 29">
          <a:extLst>
            <a:ext uri="{FF2B5EF4-FFF2-40B4-BE49-F238E27FC236}">
              <a16:creationId xmlns:a16="http://schemas.microsoft.com/office/drawing/2014/main" id="{11188097-0C8F-97FF-CC5E-65C465FDA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776474</xdr:colOff>
      <xdr:row>20</xdr:row>
      <xdr:rowOff>162018</xdr:rowOff>
    </xdr:from>
    <xdr:to>
      <xdr:col>6</xdr:col>
      <xdr:colOff>238581</xdr:colOff>
      <xdr:row>39</xdr:row>
      <xdr:rowOff>142518</xdr:rowOff>
    </xdr:to>
    <xdr:graphicFrame macro="">
      <xdr:nvGraphicFramePr>
        <xdr:cNvPr id="6" name="Chart 5">
          <a:extLst>
            <a:ext uri="{FF2B5EF4-FFF2-40B4-BE49-F238E27FC236}">
              <a16:creationId xmlns:a16="http://schemas.microsoft.com/office/drawing/2014/main" id="{46AFE411-B909-A4CD-3BF1-40459F88C4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16</xdr:col>
      <xdr:colOff>11206</xdr:colOff>
      <xdr:row>0</xdr:row>
      <xdr:rowOff>184056</xdr:rowOff>
    </xdr:from>
    <xdr:to>
      <xdr:col>21</xdr:col>
      <xdr:colOff>585618</xdr:colOff>
      <xdr:row>12</xdr:row>
      <xdr:rowOff>58056</xdr:rowOff>
    </xdr:to>
    <xdr:graphicFrame macro="">
      <xdr:nvGraphicFramePr>
        <xdr:cNvPr id="2" name="Chart 1">
          <a:extLst>
            <a:ext uri="{FF2B5EF4-FFF2-40B4-BE49-F238E27FC236}">
              <a16:creationId xmlns:a16="http://schemas.microsoft.com/office/drawing/2014/main" id="{6132F063-74B0-1FA5-F319-E2E6DA9A54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22</xdr:col>
      <xdr:colOff>331133</xdr:colOff>
      <xdr:row>1</xdr:row>
      <xdr:rowOff>3081</xdr:rowOff>
    </xdr:from>
    <xdr:to>
      <xdr:col>28</xdr:col>
      <xdr:colOff>300427</xdr:colOff>
      <xdr:row>12</xdr:row>
      <xdr:rowOff>67581</xdr:rowOff>
    </xdr:to>
    <xdr:graphicFrame macro="">
      <xdr:nvGraphicFramePr>
        <xdr:cNvPr id="3" name="Chart 2">
          <a:extLst>
            <a:ext uri="{FF2B5EF4-FFF2-40B4-BE49-F238E27FC236}">
              <a16:creationId xmlns:a16="http://schemas.microsoft.com/office/drawing/2014/main" id="{103342B7-A721-E303-C4F7-46C3011253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15</xdr:col>
      <xdr:colOff>598674</xdr:colOff>
      <xdr:row>12</xdr:row>
      <xdr:rowOff>172570</xdr:rowOff>
    </xdr:from>
    <xdr:to>
      <xdr:col>21</xdr:col>
      <xdr:colOff>567968</xdr:colOff>
      <xdr:row>24</xdr:row>
      <xdr:rowOff>37045</xdr:rowOff>
    </xdr:to>
    <xdr:graphicFrame macro="">
      <xdr:nvGraphicFramePr>
        <xdr:cNvPr id="4" name="Chart 3">
          <a:extLst>
            <a:ext uri="{FF2B5EF4-FFF2-40B4-BE49-F238E27FC236}">
              <a16:creationId xmlns:a16="http://schemas.microsoft.com/office/drawing/2014/main" id="{CC5ACEF5-E225-40BF-3D41-7F4B6C2FD1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22</xdr:col>
      <xdr:colOff>350464</xdr:colOff>
      <xdr:row>12</xdr:row>
      <xdr:rowOff>154921</xdr:rowOff>
    </xdr:from>
    <xdr:to>
      <xdr:col>28</xdr:col>
      <xdr:colOff>319758</xdr:colOff>
      <xdr:row>24</xdr:row>
      <xdr:rowOff>38446</xdr:rowOff>
    </xdr:to>
    <xdr:graphicFrame macro="">
      <xdr:nvGraphicFramePr>
        <xdr:cNvPr id="5" name="Chart 4">
          <a:extLst>
            <a:ext uri="{FF2B5EF4-FFF2-40B4-BE49-F238E27FC236}">
              <a16:creationId xmlns:a16="http://schemas.microsoft.com/office/drawing/2014/main" id="{235FA402-965D-4C6B-5912-B71356569B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16</xdr:col>
      <xdr:colOff>15687</xdr:colOff>
      <xdr:row>24</xdr:row>
      <xdr:rowOff>172290</xdr:rowOff>
    </xdr:from>
    <xdr:to>
      <xdr:col>21</xdr:col>
      <xdr:colOff>590099</xdr:colOff>
      <xdr:row>36</xdr:row>
      <xdr:rowOff>36765</xdr:rowOff>
    </xdr:to>
    <xdr:graphicFrame macro="">
      <xdr:nvGraphicFramePr>
        <xdr:cNvPr id="6" name="Chart 5">
          <a:extLst>
            <a:ext uri="{FF2B5EF4-FFF2-40B4-BE49-F238E27FC236}">
              <a16:creationId xmlns:a16="http://schemas.microsoft.com/office/drawing/2014/main" id="{02C35795-A27A-D7EA-BCD4-10AE30118B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22</xdr:col>
      <xdr:colOff>375956</xdr:colOff>
      <xdr:row>24</xdr:row>
      <xdr:rowOff>154921</xdr:rowOff>
    </xdr:from>
    <xdr:to>
      <xdr:col>28</xdr:col>
      <xdr:colOff>345250</xdr:colOff>
      <xdr:row>36</xdr:row>
      <xdr:rowOff>38446</xdr:rowOff>
    </xdr:to>
    <xdr:graphicFrame macro="">
      <xdr:nvGraphicFramePr>
        <xdr:cNvPr id="7" name="Chart 6">
          <a:extLst>
            <a:ext uri="{FF2B5EF4-FFF2-40B4-BE49-F238E27FC236}">
              <a16:creationId xmlns:a16="http://schemas.microsoft.com/office/drawing/2014/main" id="{E6FC6BD8-E721-D81B-018C-9D2C5986C5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2452</xdr:colOff>
      <xdr:row>5</xdr:row>
      <xdr:rowOff>16637</xdr:rowOff>
    </xdr:from>
    <xdr:to>
      <xdr:col>18</xdr:col>
      <xdr:colOff>307225</xdr:colOff>
      <xdr:row>23</xdr:row>
      <xdr:rowOff>187637</xdr:rowOff>
    </xdr:to>
    <xdr:graphicFrame macro="">
      <xdr:nvGraphicFramePr>
        <xdr:cNvPr id="2" name="Chart 1">
          <a:extLst>
            <a:ext uri="{FF2B5EF4-FFF2-40B4-BE49-F238E27FC236}">
              <a16:creationId xmlns:a16="http://schemas.microsoft.com/office/drawing/2014/main" id="{FBA35A46-EBEF-CF32-8509-728DB83B4E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206375</xdr:colOff>
      <xdr:row>1</xdr:row>
      <xdr:rowOff>188044</xdr:rowOff>
    </xdr:from>
    <xdr:to>
      <xdr:col>20</xdr:col>
      <xdr:colOff>473625</xdr:colOff>
      <xdr:row>19</xdr:row>
      <xdr:rowOff>92344</xdr:rowOff>
    </xdr:to>
    <xdr:graphicFrame macro="">
      <xdr:nvGraphicFramePr>
        <xdr:cNvPr id="2" name="Chart 1">
          <a:extLst>
            <a:ext uri="{FF2B5EF4-FFF2-40B4-BE49-F238E27FC236}">
              <a16:creationId xmlns:a16="http://schemas.microsoft.com/office/drawing/2014/main" id="{F1079E0C-3055-4270-B082-EB48C4B8B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349250</xdr:colOff>
      <xdr:row>1</xdr:row>
      <xdr:rowOff>63500</xdr:rowOff>
    </xdr:from>
    <xdr:to>
      <xdr:col>4</xdr:col>
      <xdr:colOff>396801</xdr:colOff>
      <xdr:row>20</xdr:row>
      <xdr:rowOff>48607</xdr:rowOff>
    </xdr:to>
    <xdr:grpSp>
      <xdr:nvGrpSpPr>
        <xdr:cNvPr id="4" name="Group 3">
          <a:extLst>
            <a:ext uri="{FF2B5EF4-FFF2-40B4-BE49-F238E27FC236}">
              <a16:creationId xmlns:a16="http://schemas.microsoft.com/office/drawing/2014/main" id="{125926E4-7A76-B44C-F4F1-6E41DF85B9EC}"/>
            </a:ext>
          </a:extLst>
        </xdr:cNvPr>
        <xdr:cNvGrpSpPr/>
      </xdr:nvGrpSpPr>
      <xdr:grpSpPr>
        <a:xfrm>
          <a:off x="349250" y="254000"/>
          <a:ext cx="5804884" cy="3604607"/>
          <a:chOff x="455083" y="296333"/>
          <a:chExt cx="5804884" cy="3604607"/>
        </a:xfrm>
      </xdr:grpSpPr>
      <xdr:graphicFrame macro="">
        <xdr:nvGraphicFramePr>
          <xdr:cNvPr id="7" name="Chart 5">
            <a:extLst>
              <a:ext uri="{FF2B5EF4-FFF2-40B4-BE49-F238E27FC236}">
                <a16:creationId xmlns:a16="http://schemas.microsoft.com/office/drawing/2014/main" id="{395B7CEA-8FFD-EB08-0B5C-C13246311F24}"/>
              </a:ext>
              <a:ext uri="{147F2762-F138-4A5C-976F-8EAC2B608ADB}">
                <a16:predDERef xmlns:a16="http://schemas.microsoft.com/office/drawing/2014/main" pred="{72A848D1-8C84-45BA-B0BF-C3547BE95FC3}"/>
              </a:ext>
            </a:extLst>
          </xdr:cNvPr>
          <xdr:cNvGraphicFramePr/>
        </xdr:nvGraphicFramePr>
        <xdr:xfrm>
          <a:off x="455083" y="296333"/>
          <a:ext cx="5804884" cy="360460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Straight Connector 7">
            <a:extLst>
              <a:ext uri="{FF2B5EF4-FFF2-40B4-BE49-F238E27FC236}">
                <a16:creationId xmlns:a16="http://schemas.microsoft.com/office/drawing/2014/main" id="{86E7CFE2-622D-48AF-27EB-18109739DED3}"/>
              </a:ext>
            </a:extLst>
          </xdr:cNvPr>
          <xdr:cNvCxnSpPr/>
        </xdr:nvCxnSpPr>
        <xdr:spPr>
          <a:xfrm>
            <a:off x="2503446" y="1150218"/>
            <a:ext cx="2502471" cy="0"/>
          </a:xfrm>
          <a:prstGeom prst="line">
            <a:avLst/>
          </a:prstGeom>
          <a:ln w="25400">
            <a:solidFill>
              <a:schemeClr val="tx1">
                <a:lumMod val="65000"/>
                <a:lumOff val="35000"/>
              </a:schemeClr>
            </a:solidFill>
            <a:prstDash val="sysDash"/>
          </a:ln>
        </xdr:spPr>
        <xdr:style>
          <a:lnRef idx="1">
            <a:schemeClr val="accent1"/>
          </a:lnRef>
          <a:fillRef idx="0">
            <a:schemeClr val="accent1"/>
          </a:fillRef>
          <a:effectRef idx="0">
            <a:schemeClr val="accent1"/>
          </a:effectRef>
          <a:fontRef idx="minor">
            <a:schemeClr val="tx1"/>
          </a:fontRef>
        </xdr:style>
      </xdr:cxnSp>
      <xdr:sp macro="" textlink="">
        <xdr:nvSpPr>
          <xdr:cNvPr id="9" name="Right Brace 8">
            <a:extLst>
              <a:ext uri="{FF2B5EF4-FFF2-40B4-BE49-F238E27FC236}">
                <a16:creationId xmlns:a16="http://schemas.microsoft.com/office/drawing/2014/main" id="{12A8B77C-A04C-F79C-E55E-3209E4D3AA70}"/>
              </a:ext>
            </a:extLst>
          </xdr:cNvPr>
          <xdr:cNvSpPr/>
        </xdr:nvSpPr>
        <xdr:spPr>
          <a:xfrm>
            <a:off x="5025568" y="889000"/>
            <a:ext cx="170847" cy="267729"/>
          </a:xfrm>
          <a:prstGeom prst="rightBrace">
            <a:avLst/>
          </a:prstGeom>
          <a:noFill/>
          <a:ln w="25400">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NZ" sz="1100"/>
          </a:p>
        </xdr:txBody>
      </xdr:sp>
    </xdr:grpSp>
    <xdr:clientData/>
  </xdr:twoCellAnchor>
</xdr:wsDr>
</file>

<file path=xl/drawings/drawing8.xml><?xml version="1.0" encoding="utf-8"?>
<c:userShapes xmlns:c="http://schemas.openxmlformats.org/drawingml/2006/chart">
  <cdr:relSizeAnchor xmlns:cdr="http://schemas.openxmlformats.org/drawingml/2006/chartDrawing">
    <cdr:from>
      <cdr:x>0.81336</cdr:x>
      <cdr:y>0.12439</cdr:y>
    </cdr:from>
    <cdr:to>
      <cdr:x>0.9517</cdr:x>
      <cdr:y>0.3259</cdr:y>
    </cdr:to>
    <cdr:sp macro="" textlink="">
      <cdr:nvSpPr>
        <cdr:cNvPr id="2" name="TextBox 1">
          <a:extLst xmlns:a="http://schemas.openxmlformats.org/drawingml/2006/main">
            <a:ext uri="{FF2B5EF4-FFF2-40B4-BE49-F238E27FC236}">
              <a16:creationId xmlns:a16="http://schemas.microsoft.com/office/drawing/2014/main" id="{2AA57533-1E62-6366-10A8-503EFA245BDE}"/>
            </a:ext>
          </a:extLst>
        </cdr:cNvPr>
        <cdr:cNvSpPr txBox="1"/>
      </cdr:nvSpPr>
      <cdr:spPr>
        <a:xfrm xmlns:a="http://schemas.openxmlformats.org/drawingml/2006/main">
          <a:off x="4721437" y="448364"/>
          <a:ext cx="803064" cy="7263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mi-NZ" sz="1000">
              <a:solidFill>
                <a:schemeClr val="tx1">
                  <a:lumMod val="75000"/>
                  <a:lumOff val="25000"/>
                </a:schemeClr>
              </a:solidFill>
            </a:rPr>
            <a:t>U</a:t>
          </a:r>
          <a:r>
            <a:rPr lang="mi-NZ" sz="1000" baseline="0">
              <a:solidFill>
                <a:schemeClr val="tx1">
                  <a:lumMod val="75000"/>
                  <a:lumOff val="25000"/>
                </a:schemeClr>
              </a:solidFill>
            </a:rPr>
            <a:t>nits above allowed emissions level</a:t>
          </a:r>
          <a:endParaRPr lang="mi-NZ" sz="1000">
            <a:solidFill>
              <a:schemeClr val="tx1">
                <a:lumMod val="75000"/>
                <a:lumOff val="25000"/>
              </a:schemeClr>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244928" y="176892"/>
    <xdr:ext cx="5760000" cy="3600000"/>
    <xdr:graphicFrame macro="">
      <xdr:nvGraphicFramePr>
        <xdr:cNvPr id="2" name="Chart 1">
          <a:extLst>
            <a:ext uri="{FF2B5EF4-FFF2-40B4-BE49-F238E27FC236}">
              <a16:creationId xmlns:a16="http://schemas.microsoft.com/office/drawing/2014/main" id="{78830D22-1668-4E6F-9F8F-229C3ED0A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absolute">
    <xdr:from>
      <xdr:col>0</xdr:col>
      <xdr:colOff>347382</xdr:colOff>
      <xdr:row>1</xdr:row>
      <xdr:rowOff>62056</xdr:rowOff>
    </xdr:from>
    <xdr:to>
      <xdr:col>5</xdr:col>
      <xdr:colOff>417906</xdr:colOff>
      <xdr:row>20</xdr:row>
      <xdr:rowOff>42556</xdr:rowOff>
    </xdr:to>
    <xdr:graphicFrame macro="">
      <xdr:nvGraphicFramePr>
        <xdr:cNvPr id="3" name="Chart 2">
          <a:extLst>
            <a:ext uri="{FF2B5EF4-FFF2-40B4-BE49-F238E27FC236}">
              <a16:creationId xmlns:a16="http://schemas.microsoft.com/office/drawing/2014/main" id="{F3FFB459-59D0-CC64-4A4B-379380305F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0.4225</cdr:x>
      <cdr:y>0.14401</cdr:y>
    </cdr:from>
    <cdr:to>
      <cdr:x>0.68869</cdr:x>
      <cdr:y>0.23427</cdr:y>
    </cdr:to>
    <cdr:sp macro="" textlink="">
      <cdr:nvSpPr>
        <cdr:cNvPr id="2" name="TextBox 5">
          <a:extLst xmlns:a="http://schemas.openxmlformats.org/drawingml/2006/main">
            <a:ext uri="{FF2B5EF4-FFF2-40B4-BE49-F238E27FC236}">
              <a16:creationId xmlns:a16="http://schemas.microsoft.com/office/drawing/2014/main" id="{F6342C2C-87E1-CB9A-CF9C-3295DCDB7381}"/>
            </a:ext>
          </a:extLst>
        </cdr:cNvPr>
        <cdr:cNvSpPr txBox="1"/>
      </cdr:nvSpPr>
      <cdr:spPr>
        <a:xfrm xmlns:a="http://schemas.openxmlformats.org/drawingml/2006/main">
          <a:off x="2433600" y="518436"/>
          <a:ext cx="1533282" cy="3249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1100"/>
            <a:t>Domestic target emissions = 668 Mt</a:t>
          </a:r>
        </a:p>
      </cdr:txBody>
    </cdr:sp>
  </cdr:relSizeAnchor>
  <cdr:relSizeAnchor xmlns:cdr="http://schemas.openxmlformats.org/drawingml/2006/chartDrawing">
    <cdr:from>
      <cdr:x>0.13722</cdr:x>
      <cdr:y>0.14485</cdr:y>
    </cdr:from>
    <cdr:to>
      <cdr:x>0.40341</cdr:x>
      <cdr:y>0.23511</cdr:y>
    </cdr:to>
    <cdr:sp macro="" textlink="">
      <cdr:nvSpPr>
        <cdr:cNvPr id="3" name="TextBox 5">
          <a:extLst xmlns:a="http://schemas.openxmlformats.org/drawingml/2006/main">
            <a:ext uri="{FF2B5EF4-FFF2-40B4-BE49-F238E27FC236}">
              <a16:creationId xmlns:a16="http://schemas.microsoft.com/office/drawing/2014/main" id="{08000C24-67F0-6C45-0795-5E7E7B89FDC7}"/>
            </a:ext>
          </a:extLst>
        </cdr:cNvPr>
        <cdr:cNvSpPr txBox="1"/>
      </cdr:nvSpPr>
      <cdr:spPr>
        <a:xfrm xmlns:a="http://schemas.openxmlformats.org/drawingml/2006/main">
          <a:off x="790388" y="521447"/>
          <a:ext cx="1533282" cy="32493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NZ" sz="1100"/>
            <a:t>Domestic target emissions = 670 Mt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LC\compareUL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1%20Tax%20forecasting\2008\NEFU\TF12%20Forecast%20outputs,%20writeups\Corp%20Tax%202008%20NEF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NRPortbl\iManage\HENDLED\2111259_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fis-02\Year%20end\Current%20Form\Accounts\publishing\Accou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NrPortbl\iManage\PARKYNO\1844681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NrPortbl\iManage\KEENEM\763757_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rPortbl\iManage\HASLAMN\1264192_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2019-20\5.%20BEFU%202020\3%20-%20Finals\9%20-%20Publishing%20-%20Forecast%20Financial%20Statements\Forecast%20Financial%20Statements\1.%20Linked%20accounts\BEFU%2020%20Linked%20Accounts.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Forecast%20Updates\Economic%20models\Summary%20Indicators\SI_Calculations_vO.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NrPortbl\iManage\PARKYNO\1877751_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WRK\CHT\s2008weo\Ch1\fig13\Fig1_1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VanessaChalk\Downloads\Data-underpinning-NDC-announcement%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NRPortbl\iManage\MANNINGC\4348348_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FranciscoHernandez\Downloads\Municipal%20solid%20waste%20model%20for%202021%20inventory.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TF3%20Tax%20monitoring\TF32%20Tax%20data\Monthi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Cfis-02\Year%20end\Current%20Form\Accounts\publishing\Account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Users\mcloughlins\AppData\Roaming\Microsoft\Excel\908717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EER"/>
      <sheetName val="EDNA"/>
      <sheetName val="Sheet2"/>
      <sheetName val="Sheet9"/>
      <sheetName val="ULC"/>
    </sheetNames>
    <sheetDataSet>
      <sheetData sheetId="0"/>
      <sheetData sheetId="1">
        <row r="3">
          <cell r="A3">
            <v>213</v>
          </cell>
          <cell r="B3" t="str">
            <v>Argentina</v>
          </cell>
        </row>
        <row r="4">
          <cell r="A4">
            <v>193</v>
          </cell>
          <cell r="B4" t="str">
            <v>Australia</v>
          </cell>
        </row>
        <row r="5">
          <cell r="A5">
            <v>122</v>
          </cell>
          <cell r="B5" t="str">
            <v>Austria</v>
          </cell>
        </row>
        <row r="6">
          <cell r="A6">
            <v>419</v>
          </cell>
          <cell r="B6" t="str">
            <v>Bahrain</v>
          </cell>
        </row>
        <row r="7">
          <cell r="A7">
            <v>124</v>
          </cell>
          <cell r="B7" t="str">
            <v>Belgium</v>
          </cell>
        </row>
        <row r="8">
          <cell r="A8">
            <v>223</v>
          </cell>
          <cell r="B8" t="str">
            <v>Brazil</v>
          </cell>
        </row>
        <row r="9">
          <cell r="A9">
            <v>156</v>
          </cell>
          <cell r="B9" t="str">
            <v>Canada</v>
          </cell>
        </row>
        <row r="10">
          <cell r="A10">
            <v>228</v>
          </cell>
          <cell r="B10" t="str">
            <v>Chile</v>
          </cell>
        </row>
        <row r="11">
          <cell r="A11">
            <v>924</v>
          </cell>
          <cell r="B11" t="str">
            <v>China</v>
          </cell>
        </row>
        <row r="12">
          <cell r="A12">
            <v>233</v>
          </cell>
          <cell r="B12" t="str">
            <v>Colombia</v>
          </cell>
        </row>
        <row r="13">
          <cell r="A13">
            <v>238</v>
          </cell>
          <cell r="B13" t="str">
            <v>Costa Rica</v>
          </cell>
        </row>
        <row r="14">
          <cell r="A14">
            <v>423</v>
          </cell>
          <cell r="B14" t="str">
            <v>Cyprus</v>
          </cell>
        </row>
        <row r="15">
          <cell r="A15">
            <v>935</v>
          </cell>
          <cell r="B15" t="str">
            <v>Czech Republic</v>
          </cell>
        </row>
        <row r="16">
          <cell r="A16">
            <v>128</v>
          </cell>
          <cell r="B16" t="str">
            <v>Denmark</v>
          </cell>
        </row>
        <row r="17">
          <cell r="A17">
            <v>248</v>
          </cell>
          <cell r="B17" t="str">
            <v>Ecuador</v>
          </cell>
        </row>
        <row r="18">
          <cell r="A18">
            <v>163</v>
          </cell>
          <cell r="B18" t="str">
            <v>Euro area</v>
          </cell>
        </row>
        <row r="19">
          <cell r="A19">
            <v>172</v>
          </cell>
          <cell r="B19" t="str">
            <v>Finland</v>
          </cell>
        </row>
        <row r="20">
          <cell r="A20">
            <v>132</v>
          </cell>
          <cell r="B20" t="str">
            <v>France</v>
          </cell>
        </row>
        <row r="21">
          <cell r="A21">
            <v>134</v>
          </cell>
          <cell r="B21" t="str">
            <v>Germany</v>
          </cell>
        </row>
        <row r="22">
          <cell r="A22">
            <v>174</v>
          </cell>
          <cell r="B22" t="str">
            <v>Greece</v>
          </cell>
        </row>
        <row r="23">
          <cell r="A23">
            <v>532</v>
          </cell>
          <cell r="B23" t="str">
            <v>Hong Kong SAR</v>
          </cell>
        </row>
        <row r="24">
          <cell r="A24">
            <v>944</v>
          </cell>
          <cell r="B24" t="str">
            <v>Hungary</v>
          </cell>
        </row>
        <row r="25">
          <cell r="A25">
            <v>176</v>
          </cell>
          <cell r="B25" t="str">
            <v>Iceland</v>
          </cell>
        </row>
        <row r="26">
          <cell r="A26">
            <v>534</v>
          </cell>
          <cell r="B26" t="str">
            <v>India</v>
          </cell>
        </row>
        <row r="27">
          <cell r="A27">
            <v>536</v>
          </cell>
          <cell r="B27" t="str">
            <v>Indonesia</v>
          </cell>
        </row>
        <row r="28">
          <cell r="A28">
            <v>429</v>
          </cell>
          <cell r="B28" t="str">
            <v>Iran, Islamic Rep. of</v>
          </cell>
        </row>
        <row r="29">
          <cell r="A29">
            <v>178</v>
          </cell>
          <cell r="B29" t="str">
            <v>Ireland</v>
          </cell>
        </row>
        <row r="30">
          <cell r="A30">
            <v>436</v>
          </cell>
          <cell r="B30" t="str">
            <v>Israel</v>
          </cell>
        </row>
        <row r="31">
          <cell r="A31">
            <v>136</v>
          </cell>
          <cell r="B31" t="str">
            <v>Italy</v>
          </cell>
        </row>
        <row r="32">
          <cell r="A32">
            <v>158</v>
          </cell>
          <cell r="B32" t="str">
            <v>Japan</v>
          </cell>
        </row>
        <row r="33">
          <cell r="A33">
            <v>439</v>
          </cell>
          <cell r="B33" t="str">
            <v>Jordan</v>
          </cell>
        </row>
        <row r="34">
          <cell r="A34">
            <v>664</v>
          </cell>
          <cell r="B34" t="str">
            <v>Kenya</v>
          </cell>
        </row>
        <row r="35">
          <cell r="A35">
            <v>542</v>
          </cell>
          <cell r="B35" t="str">
            <v>Korea</v>
          </cell>
        </row>
        <row r="36">
          <cell r="A36">
            <v>443</v>
          </cell>
          <cell r="B36" t="str">
            <v>Kuwait</v>
          </cell>
        </row>
        <row r="37">
          <cell r="A37">
            <v>137</v>
          </cell>
          <cell r="B37" t="str">
            <v>Luxembourg</v>
          </cell>
        </row>
        <row r="38">
          <cell r="A38">
            <v>548</v>
          </cell>
          <cell r="B38" t="str">
            <v>Malaysia</v>
          </cell>
        </row>
        <row r="39">
          <cell r="A39">
            <v>181</v>
          </cell>
          <cell r="B39" t="str">
            <v>Malta</v>
          </cell>
        </row>
        <row r="40">
          <cell r="A40">
            <v>684</v>
          </cell>
          <cell r="B40" t="str">
            <v>Mauritius</v>
          </cell>
        </row>
        <row r="41">
          <cell r="A41">
            <v>273</v>
          </cell>
          <cell r="B41" t="str">
            <v>Mexico</v>
          </cell>
        </row>
        <row r="42">
          <cell r="A42">
            <v>686</v>
          </cell>
          <cell r="B42" t="str">
            <v>Morocco</v>
          </cell>
        </row>
        <row r="43">
          <cell r="A43">
            <v>558</v>
          </cell>
          <cell r="B43" t="str">
            <v>Nepal</v>
          </cell>
        </row>
        <row r="44">
          <cell r="A44">
            <v>138</v>
          </cell>
          <cell r="B44" t="str">
            <v>Netherlands</v>
          </cell>
        </row>
        <row r="45">
          <cell r="A45">
            <v>196</v>
          </cell>
          <cell r="B45" t="str">
            <v>New Zealand</v>
          </cell>
        </row>
        <row r="46">
          <cell r="A46">
            <v>142</v>
          </cell>
          <cell r="B46" t="str">
            <v>Norway</v>
          </cell>
        </row>
        <row r="47">
          <cell r="A47">
            <v>449</v>
          </cell>
          <cell r="B47" t="str">
            <v>Oman</v>
          </cell>
        </row>
        <row r="48">
          <cell r="A48">
            <v>564</v>
          </cell>
          <cell r="B48" t="str">
            <v>Pakistan</v>
          </cell>
        </row>
        <row r="49">
          <cell r="A49">
            <v>283</v>
          </cell>
          <cell r="B49" t="str">
            <v>Panama</v>
          </cell>
        </row>
        <row r="50">
          <cell r="A50">
            <v>293</v>
          </cell>
          <cell r="B50" t="str">
            <v>Peru</v>
          </cell>
        </row>
        <row r="51">
          <cell r="A51">
            <v>566</v>
          </cell>
          <cell r="B51" t="str">
            <v>Philippines</v>
          </cell>
        </row>
        <row r="52">
          <cell r="A52">
            <v>964</v>
          </cell>
          <cell r="B52" t="str">
            <v>Poland</v>
          </cell>
        </row>
        <row r="53">
          <cell r="A53">
            <v>182</v>
          </cell>
          <cell r="B53" t="str">
            <v>Portugal</v>
          </cell>
        </row>
        <row r="54">
          <cell r="A54">
            <v>453</v>
          </cell>
          <cell r="B54" t="str">
            <v>Qatar</v>
          </cell>
        </row>
        <row r="55">
          <cell r="A55">
            <v>922</v>
          </cell>
          <cell r="B55" t="str">
            <v>Russia</v>
          </cell>
        </row>
        <row r="56">
          <cell r="A56">
            <v>456</v>
          </cell>
          <cell r="B56" t="str">
            <v>Saudi Arabia</v>
          </cell>
        </row>
        <row r="57">
          <cell r="A57">
            <v>576</v>
          </cell>
          <cell r="B57" t="str">
            <v>Singapore</v>
          </cell>
        </row>
        <row r="58">
          <cell r="A58">
            <v>936</v>
          </cell>
          <cell r="B58" t="str">
            <v>Slovak Republic</v>
          </cell>
        </row>
        <row r="59">
          <cell r="A59">
            <v>961</v>
          </cell>
          <cell r="B59" t="str">
            <v>Slovenia</v>
          </cell>
        </row>
        <row r="60">
          <cell r="A60">
            <v>199</v>
          </cell>
          <cell r="B60" t="str">
            <v>South Africa</v>
          </cell>
        </row>
        <row r="61">
          <cell r="A61">
            <v>184</v>
          </cell>
          <cell r="B61" t="str">
            <v>Spain</v>
          </cell>
        </row>
        <row r="62">
          <cell r="A62">
            <v>524</v>
          </cell>
          <cell r="B62" t="str">
            <v>Sri Lanka</v>
          </cell>
        </row>
        <row r="63">
          <cell r="A63">
            <v>144</v>
          </cell>
          <cell r="B63" t="str">
            <v>Sweden</v>
          </cell>
        </row>
        <row r="64">
          <cell r="A64">
            <v>146</v>
          </cell>
          <cell r="B64" t="str">
            <v>Switzerland</v>
          </cell>
        </row>
        <row r="65">
          <cell r="A65">
            <v>528</v>
          </cell>
          <cell r="B65" t="str">
            <v>Taiwan Province of China</v>
          </cell>
        </row>
        <row r="66">
          <cell r="A66">
            <v>578</v>
          </cell>
          <cell r="B66" t="str">
            <v>Thailand</v>
          </cell>
        </row>
        <row r="67">
          <cell r="A67">
            <v>369</v>
          </cell>
          <cell r="B67" t="str">
            <v>Trinidad and Tobago</v>
          </cell>
        </row>
        <row r="68">
          <cell r="A68">
            <v>186</v>
          </cell>
          <cell r="B68" t="str">
            <v>Turkey</v>
          </cell>
        </row>
        <row r="69">
          <cell r="A69">
            <v>466</v>
          </cell>
          <cell r="B69" t="str">
            <v>United Arab Emirates</v>
          </cell>
        </row>
        <row r="70">
          <cell r="A70">
            <v>112</v>
          </cell>
          <cell r="B70" t="str">
            <v>United Kingdom</v>
          </cell>
        </row>
        <row r="71">
          <cell r="A71">
            <v>111</v>
          </cell>
          <cell r="B71" t="str">
            <v>United States</v>
          </cell>
        </row>
        <row r="72">
          <cell r="A72">
            <v>298</v>
          </cell>
          <cell r="B72" t="str">
            <v>Uruguay</v>
          </cell>
        </row>
        <row r="73">
          <cell r="A73">
            <v>299</v>
          </cell>
          <cell r="B73" t="str">
            <v>Venezuela</v>
          </cell>
        </row>
        <row r="74">
          <cell r="A74">
            <v>698</v>
          </cell>
          <cell r="B74" t="str">
            <v>Zimbabwe</v>
          </cell>
        </row>
      </sheetData>
      <sheetData sheetId="2"/>
      <sheetData sheetId="3"/>
      <sheetData sheetId="4">
        <row r="3">
          <cell r="B3">
            <v>137</v>
          </cell>
          <cell r="E3">
            <v>111</v>
          </cell>
          <cell r="K3">
            <v>218</v>
          </cell>
        </row>
        <row r="4">
          <cell r="B4">
            <v>186</v>
          </cell>
          <cell r="E4">
            <v>112</v>
          </cell>
          <cell r="K4">
            <v>243</v>
          </cell>
          <cell r="O4">
            <v>914</v>
          </cell>
          <cell r="P4" t="str">
            <v>Albania</v>
          </cell>
        </row>
        <row r="5">
          <cell r="B5">
            <v>542</v>
          </cell>
          <cell r="E5">
            <v>122</v>
          </cell>
          <cell r="K5">
            <v>253</v>
          </cell>
          <cell r="O5">
            <v>612</v>
          </cell>
          <cell r="P5" t="str">
            <v>Algeria</v>
          </cell>
        </row>
        <row r="6">
          <cell r="B6">
            <v>528</v>
          </cell>
          <cell r="E6">
            <v>124</v>
          </cell>
          <cell r="K6">
            <v>258</v>
          </cell>
          <cell r="O6">
            <v>614</v>
          </cell>
          <cell r="P6" t="str">
            <v>Angola</v>
          </cell>
        </row>
        <row r="7">
          <cell r="B7">
            <v>532</v>
          </cell>
          <cell r="E7">
            <v>128</v>
          </cell>
          <cell r="K7">
            <v>263</v>
          </cell>
          <cell r="O7">
            <v>311</v>
          </cell>
          <cell r="P7" t="str">
            <v>Antigua and Barbuda</v>
          </cell>
        </row>
        <row r="8">
          <cell r="B8">
            <v>566</v>
          </cell>
          <cell r="E8">
            <v>132</v>
          </cell>
          <cell r="K8">
            <v>268</v>
          </cell>
          <cell r="O8">
            <v>213</v>
          </cell>
          <cell r="P8" t="str">
            <v>Argentina</v>
          </cell>
        </row>
        <row r="9">
          <cell r="B9">
            <v>213</v>
          </cell>
          <cell r="E9">
            <v>134</v>
          </cell>
          <cell r="K9">
            <v>278</v>
          </cell>
          <cell r="O9">
            <v>911</v>
          </cell>
          <cell r="P9" t="str">
            <v>Armenia</v>
          </cell>
        </row>
        <row r="10">
          <cell r="B10">
            <v>199</v>
          </cell>
          <cell r="E10">
            <v>136</v>
          </cell>
          <cell r="K10">
            <v>288</v>
          </cell>
          <cell r="O10">
            <v>193</v>
          </cell>
          <cell r="P10" t="str">
            <v>Australia</v>
          </cell>
        </row>
        <row r="11">
          <cell r="B11">
            <v>223</v>
          </cell>
          <cell r="E11">
            <v>138</v>
          </cell>
          <cell r="K11">
            <v>311</v>
          </cell>
          <cell r="O11">
            <v>122</v>
          </cell>
          <cell r="P11" t="str">
            <v>Austria</v>
          </cell>
        </row>
        <row r="12">
          <cell r="B12">
            <v>228</v>
          </cell>
          <cell r="E12">
            <v>142</v>
          </cell>
          <cell r="K12">
            <v>313</v>
          </cell>
          <cell r="O12">
            <v>912</v>
          </cell>
          <cell r="P12" t="str">
            <v>Azerbaijan</v>
          </cell>
        </row>
        <row r="13">
          <cell r="B13">
            <v>233</v>
          </cell>
          <cell r="E13">
            <v>144</v>
          </cell>
          <cell r="K13">
            <v>316</v>
          </cell>
          <cell r="O13">
            <v>313</v>
          </cell>
          <cell r="P13" t="str">
            <v>Bahamas, The</v>
          </cell>
        </row>
        <row r="14">
          <cell r="B14">
            <v>273</v>
          </cell>
          <cell r="E14">
            <v>146</v>
          </cell>
          <cell r="K14">
            <v>321</v>
          </cell>
          <cell r="O14">
            <v>419</v>
          </cell>
          <cell r="P14" t="str">
            <v>Bahrain</v>
          </cell>
        </row>
        <row r="15">
          <cell r="B15">
            <v>299</v>
          </cell>
          <cell r="E15">
            <v>156</v>
          </cell>
          <cell r="K15">
            <v>328</v>
          </cell>
          <cell r="O15">
            <v>513</v>
          </cell>
          <cell r="P15" t="str">
            <v>Bangladesh</v>
          </cell>
        </row>
        <row r="16">
          <cell r="B16">
            <v>423</v>
          </cell>
          <cell r="E16">
            <v>158</v>
          </cell>
          <cell r="K16">
            <v>336</v>
          </cell>
          <cell r="O16">
            <v>316</v>
          </cell>
          <cell r="P16" t="str">
            <v>Barbados</v>
          </cell>
        </row>
        <row r="17">
          <cell r="B17">
            <v>443</v>
          </cell>
          <cell r="E17">
            <v>172</v>
          </cell>
          <cell r="K17">
            <v>339</v>
          </cell>
          <cell r="O17">
            <v>913</v>
          </cell>
          <cell r="P17" t="str">
            <v>Belarus</v>
          </cell>
        </row>
        <row r="18">
          <cell r="B18">
            <v>534</v>
          </cell>
          <cell r="E18">
            <v>174</v>
          </cell>
          <cell r="K18">
            <v>343</v>
          </cell>
          <cell r="O18">
            <v>124</v>
          </cell>
          <cell r="P18" t="str">
            <v>Belgium</v>
          </cell>
        </row>
        <row r="19">
          <cell r="B19">
            <v>536</v>
          </cell>
          <cell r="E19">
            <v>178</v>
          </cell>
          <cell r="K19">
            <v>361</v>
          </cell>
          <cell r="O19">
            <v>339</v>
          </cell>
          <cell r="P19" t="str">
            <v>Belize</v>
          </cell>
        </row>
        <row r="20">
          <cell r="B20">
            <v>548</v>
          </cell>
          <cell r="E20">
            <v>182</v>
          </cell>
          <cell r="K20">
            <v>362</v>
          </cell>
          <cell r="O20">
            <v>638</v>
          </cell>
          <cell r="P20" t="str">
            <v>Benin</v>
          </cell>
        </row>
        <row r="21">
          <cell r="B21">
            <v>576</v>
          </cell>
          <cell r="E21">
            <v>184</v>
          </cell>
          <cell r="K21">
            <v>364</v>
          </cell>
          <cell r="O21">
            <v>514</v>
          </cell>
          <cell r="P21" t="str">
            <v>Bhutan</v>
          </cell>
        </row>
        <row r="22">
          <cell r="B22">
            <v>578</v>
          </cell>
          <cell r="E22">
            <v>193</v>
          </cell>
          <cell r="K22">
            <v>366</v>
          </cell>
          <cell r="O22">
            <v>218</v>
          </cell>
          <cell r="P22" t="str">
            <v>Bolivia</v>
          </cell>
        </row>
        <row r="23">
          <cell r="B23">
            <v>924</v>
          </cell>
          <cell r="E23">
            <v>196</v>
          </cell>
          <cell r="K23">
            <v>429</v>
          </cell>
          <cell r="O23">
            <v>616</v>
          </cell>
          <cell r="P23" t="str">
            <v>Botswana</v>
          </cell>
        </row>
        <row r="24">
          <cell r="B24">
            <v>935</v>
          </cell>
          <cell r="E24">
            <v>163</v>
          </cell>
          <cell r="K24">
            <v>446</v>
          </cell>
          <cell r="O24">
            <v>223</v>
          </cell>
          <cell r="P24" t="str">
            <v>Brazil</v>
          </cell>
        </row>
        <row r="25">
          <cell r="B25">
            <v>944</v>
          </cell>
          <cell r="E25">
            <v>137</v>
          </cell>
          <cell r="K25">
            <v>463</v>
          </cell>
          <cell r="O25">
            <v>918</v>
          </cell>
          <cell r="P25" t="str">
            <v>Bulgaria</v>
          </cell>
        </row>
        <row r="26">
          <cell r="B26">
            <v>964</v>
          </cell>
          <cell r="K26">
            <v>469</v>
          </cell>
          <cell r="O26">
            <v>748</v>
          </cell>
          <cell r="P26" t="str">
            <v>Burkina Faso</v>
          </cell>
        </row>
        <row r="27">
          <cell r="B27">
            <v>111</v>
          </cell>
          <cell r="K27">
            <v>474</v>
          </cell>
          <cell r="O27">
            <v>618</v>
          </cell>
          <cell r="P27" t="str">
            <v>Burundi</v>
          </cell>
        </row>
        <row r="28">
          <cell r="B28">
            <v>122</v>
          </cell>
          <cell r="K28">
            <v>513</v>
          </cell>
          <cell r="O28">
            <v>522</v>
          </cell>
          <cell r="P28" t="str">
            <v>Cambodia</v>
          </cell>
        </row>
        <row r="29">
          <cell r="B29">
            <v>124</v>
          </cell>
          <cell r="K29">
            <v>522</v>
          </cell>
          <cell r="O29">
            <v>622</v>
          </cell>
          <cell r="P29" t="str">
            <v>Cameroon</v>
          </cell>
        </row>
        <row r="30">
          <cell r="B30">
            <v>128</v>
          </cell>
          <cell r="K30">
            <v>544</v>
          </cell>
          <cell r="O30">
            <v>156</v>
          </cell>
          <cell r="P30" t="str">
            <v>Canada</v>
          </cell>
        </row>
        <row r="31">
          <cell r="B31">
            <v>132</v>
          </cell>
          <cell r="K31">
            <v>582</v>
          </cell>
          <cell r="O31">
            <v>624</v>
          </cell>
          <cell r="P31" t="str">
            <v>Cape Verde</v>
          </cell>
        </row>
        <row r="32">
          <cell r="B32">
            <v>134</v>
          </cell>
          <cell r="K32">
            <v>611</v>
          </cell>
          <cell r="O32">
            <v>626</v>
          </cell>
          <cell r="P32" t="str">
            <v>Central African Republic</v>
          </cell>
        </row>
        <row r="33">
          <cell r="B33">
            <v>136</v>
          </cell>
          <cell r="K33">
            <v>612</v>
          </cell>
          <cell r="O33">
            <v>628</v>
          </cell>
          <cell r="P33" t="str">
            <v>Chad</v>
          </cell>
        </row>
        <row r="34">
          <cell r="B34">
            <v>138</v>
          </cell>
          <cell r="K34">
            <v>616</v>
          </cell>
          <cell r="O34">
            <v>228</v>
          </cell>
          <cell r="P34" t="str">
            <v>Chile</v>
          </cell>
        </row>
        <row r="35">
          <cell r="B35">
            <v>142</v>
          </cell>
          <cell r="K35">
            <v>618</v>
          </cell>
          <cell r="O35">
            <v>924</v>
          </cell>
          <cell r="P35" t="str">
            <v>China</v>
          </cell>
        </row>
        <row r="36">
          <cell r="B36">
            <v>144</v>
          </cell>
          <cell r="K36">
            <v>622</v>
          </cell>
          <cell r="O36">
            <v>233</v>
          </cell>
          <cell r="P36" t="str">
            <v>Colombia</v>
          </cell>
        </row>
        <row r="37">
          <cell r="B37">
            <v>146</v>
          </cell>
          <cell r="K37">
            <v>624</v>
          </cell>
          <cell r="O37">
            <v>632</v>
          </cell>
          <cell r="P37" t="str">
            <v>Comoros</v>
          </cell>
        </row>
        <row r="38">
          <cell r="B38">
            <v>156</v>
          </cell>
          <cell r="K38">
            <v>626</v>
          </cell>
          <cell r="O38">
            <v>636</v>
          </cell>
          <cell r="P38" t="str">
            <v>Congo, Democratic Republic of</v>
          </cell>
        </row>
        <row r="39">
          <cell r="B39">
            <v>158</v>
          </cell>
          <cell r="K39">
            <v>628</v>
          </cell>
          <cell r="O39">
            <v>634</v>
          </cell>
          <cell r="P39" t="str">
            <v>Congo, Republic of</v>
          </cell>
        </row>
        <row r="40">
          <cell r="B40">
            <v>172</v>
          </cell>
          <cell r="K40">
            <v>632</v>
          </cell>
          <cell r="O40">
            <v>238</v>
          </cell>
          <cell r="P40" t="str">
            <v>Costa Rica</v>
          </cell>
        </row>
        <row r="41">
          <cell r="B41">
            <v>174</v>
          </cell>
          <cell r="K41">
            <v>634</v>
          </cell>
          <cell r="O41">
            <v>662</v>
          </cell>
          <cell r="P41" t="str">
            <v>Côte d'Ivoire</v>
          </cell>
        </row>
        <row r="42">
          <cell r="B42">
            <v>176</v>
          </cell>
          <cell r="K42">
            <v>636</v>
          </cell>
          <cell r="O42">
            <v>960</v>
          </cell>
          <cell r="P42" t="str">
            <v>Croatia</v>
          </cell>
        </row>
        <row r="43">
          <cell r="B43">
            <v>182</v>
          </cell>
          <cell r="K43">
            <v>638</v>
          </cell>
          <cell r="O43">
            <v>423</v>
          </cell>
          <cell r="P43" t="str">
            <v>Cyprus</v>
          </cell>
        </row>
        <row r="44">
          <cell r="B44">
            <v>184</v>
          </cell>
          <cell r="K44">
            <v>642</v>
          </cell>
          <cell r="O44">
            <v>935</v>
          </cell>
          <cell r="P44" t="str">
            <v>Czech Republic</v>
          </cell>
        </row>
        <row r="45">
          <cell r="B45">
            <v>369</v>
          </cell>
          <cell r="K45">
            <v>644</v>
          </cell>
          <cell r="O45">
            <v>128</v>
          </cell>
          <cell r="P45" t="str">
            <v>Denmark</v>
          </cell>
        </row>
        <row r="46">
          <cell r="B46">
            <v>449</v>
          </cell>
          <cell r="K46">
            <v>646</v>
          </cell>
          <cell r="O46">
            <v>611</v>
          </cell>
          <cell r="P46" t="str">
            <v>Djibouti</v>
          </cell>
        </row>
        <row r="47">
          <cell r="B47">
            <v>524</v>
          </cell>
          <cell r="K47">
            <v>648</v>
          </cell>
          <cell r="O47">
            <v>321</v>
          </cell>
          <cell r="P47" t="str">
            <v>Dominica</v>
          </cell>
        </row>
        <row r="48">
          <cell r="B48">
            <v>558</v>
          </cell>
          <cell r="K48">
            <v>652</v>
          </cell>
          <cell r="O48">
            <v>243</v>
          </cell>
          <cell r="P48" t="str">
            <v>Dominican Republic</v>
          </cell>
        </row>
        <row r="49">
          <cell r="B49">
            <v>961</v>
          </cell>
          <cell r="K49">
            <v>654</v>
          </cell>
          <cell r="O49">
            <v>248</v>
          </cell>
          <cell r="P49" t="str">
            <v>Ecuador</v>
          </cell>
        </row>
        <row r="50">
          <cell r="B50">
            <v>684</v>
          </cell>
          <cell r="K50">
            <v>656</v>
          </cell>
          <cell r="O50">
            <v>469</v>
          </cell>
          <cell r="P50" t="str">
            <v>Egypt</v>
          </cell>
        </row>
        <row r="51">
          <cell r="B51">
            <v>453</v>
          </cell>
          <cell r="K51">
            <v>662</v>
          </cell>
          <cell r="O51">
            <v>253</v>
          </cell>
          <cell r="P51" t="str">
            <v>El Salvador</v>
          </cell>
        </row>
        <row r="52">
          <cell r="B52">
            <v>112</v>
          </cell>
          <cell r="K52">
            <v>666</v>
          </cell>
          <cell r="O52">
            <v>642</v>
          </cell>
          <cell r="P52" t="str">
            <v>Equatorial Guinea</v>
          </cell>
        </row>
        <row r="53">
          <cell r="B53">
            <v>163</v>
          </cell>
          <cell r="K53">
            <v>672</v>
          </cell>
          <cell r="O53">
            <v>939</v>
          </cell>
          <cell r="P53" t="str">
            <v>Estonia</v>
          </cell>
        </row>
        <row r="54">
          <cell r="B54">
            <v>193</v>
          </cell>
          <cell r="K54">
            <v>674</v>
          </cell>
          <cell r="O54">
            <v>644</v>
          </cell>
          <cell r="P54" t="str">
            <v>Ethiopia</v>
          </cell>
        </row>
        <row r="55">
          <cell r="B55">
            <v>196</v>
          </cell>
          <cell r="K55">
            <v>676</v>
          </cell>
          <cell r="O55">
            <v>819</v>
          </cell>
          <cell r="P55" t="str">
            <v>Fiji</v>
          </cell>
        </row>
        <row r="56">
          <cell r="B56">
            <v>178</v>
          </cell>
          <cell r="K56">
            <v>678</v>
          </cell>
          <cell r="O56">
            <v>172</v>
          </cell>
          <cell r="P56" t="str">
            <v>Finland</v>
          </cell>
        </row>
        <row r="57">
          <cell r="B57">
            <v>181</v>
          </cell>
          <cell r="K57">
            <v>682</v>
          </cell>
          <cell r="O57">
            <v>132</v>
          </cell>
          <cell r="P57" t="str">
            <v>France</v>
          </cell>
        </row>
        <row r="58">
          <cell r="B58">
            <v>293</v>
          </cell>
          <cell r="K58">
            <v>688</v>
          </cell>
          <cell r="O58">
            <v>646</v>
          </cell>
          <cell r="P58" t="str">
            <v>Gabon</v>
          </cell>
        </row>
        <row r="59">
          <cell r="B59">
            <v>298</v>
          </cell>
          <cell r="K59">
            <v>692</v>
          </cell>
          <cell r="O59">
            <v>648</v>
          </cell>
          <cell r="P59" t="str">
            <v>Gambia, The</v>
          </cell>
        </row>
        <row r="60">
          <cell r="B60">
            <v>439</v>
          </cell>
          <cell r="K60">
            <v>694</v>
          </cell>
          <cell r="O60">
            <v>915</v>
          </cell>
          <cell r="P60" t="str">
            <v>Georgia</v>
          </cell>
        </row>
        <row r="61">
          <cell r="B61">
            <v>922</v>
          </cell>
          <cell r="K61">
            <v>714</v>
          </cell>
          <cell r="O61">
            <v>134</v>
          </cell>
          <cell r="P61" t="str">
            <v>Germany</v>
          </cell>
        </row>
        <row r="62">
          <cell r="B62">
            <v>419</v>
          </cell>
          <cell r="K62">
            <v>716</v>
          </cell>
          <cell r="O62">
            <v>652</v>
          </cell>
          <cell r="P62" t="str">
            <v>Ghana</v>
          </cell>
        </row>
        <row r="63">
          <cell r="B63">
            <v>436</v>
          </cell>
          <cell r="K63">
            <v>718</v>
          </cell>
          <cell r="O63">
            <v>174</v>
          </cell>
          <cell r="P63" t="str">
            <v>Greece</v>
          </cell>
        </row>
        <row r="64">
          <cell r="B64">
            <v>456</v>
          </cell>
          <cell r="K64">
            <v>722</v>
          </cell>
          <cell r="O64">
            <v>328</v>
          </cell>
          <cell r="P64" t="str">
            <v>Grenada</v>
          </cell>
        </row>
        <row r="65">
          <cell r="B65">
            <v>466</v>
          </cell>
          <cell r="K65">
            <v>724</v>
          </cell>
          <cell r="O65">
            <v>258</v>
          </cell>
          <cell r="P65" t="str">
            <v>Guatemala</v>
          </cell>
        </row>
        <row r="66">
          <cell r="B66">
            <v>564</v>
          </cell>
          <cell r="K66">
            <v>728</v>
          </cell>
          <cell r="O66">
            <v>656</v>
          </cell>
          <cell r="P66" t="str">
            <v>Guinea</v>
          </cell>
        </row>
        <row r="67">
          <cell r="B67">
            <v>238</v>
          </cell>
          <cell r="K67">
            <v>732</v>
          </cell>
          <cell r="O67">
            <v>654</v>
          </cell>
          <cell r="P67" t="str">
            <v>Guinea-Bissau</v>
          </cell>
        </row>
        <row r="68">
          <cell r="B68">
            <v>248</v>
          </cell>
          <cell r="K68">
            <v>734</v>
          </cell>
          <cell r="O68">
            <v>336</v>
          </cell>
          <cell r="P68" t="str">
            <v>Guyana</v>
          </cell>
        </row>
        <row r="69">
          <cell r="B69">
            <v>283</v>
          </cell>
          <cell r="K69">
            <v>738</v>
          </cell>
          <cell r="O69">
            <v>263</v>
          </cell>
          <cell r="P69" t="str">
            <v>Haiti</v>
          </cell>
        </row>
        <row r="70">
          <cell r="B70">
            <v>664</v>
          </cell>
          <cell r="K70">
            <v>742</v>
          </cell>
          <cell r="O70">
            <v>268</v>
          </cell>
          <cell r="P70" t="str">
            <v>Honduras</v>
          </cell>
        </row>
        <row r="71">
          <cell r="B71">
            <v>686</v>
          </cell>
          <cell r="K71">
            <v>744</v>
          </cell>
          <cell r="O71">
            <v>532</v>
          </cell>
          <cell r="P71" t="str">
            <v>Hong Kong SAR</v>
          </cell>
        </row>
        <row r="72">
          <cell r="B72">
            <v>698</v>
          </cell>
          <cell r="K72">
            <v>746</v>
          </cell>
          <cell r="O72">
            <v>944</v>
          </cell>
          <cell r="P72" t="str">
            <v>Hungary</v>
          </cell>
        </row>
        <row r="73">
          <cell r="B73">
            <v>918</v>
          </cell>
          <cell r="K73">
            <v>748</v>
          </cell>
          <cell r="O73">
            <v>176</v>
          </cell>
          <cell r="P73" t="str">
            <v>Iceland</v>
          </cell>
        </row>
        <row r="74">
          <cell r="B74">
            <v>926</v>
          </cell>
          <cell r="K74">
            <v>754</v>
          </cell>
          <cell r="O74">
            <v>534</v>
          </cell>
          <cell r="P74" t="str">
            <v>India</v>
          </cell>
        </row>
        <row r="75">
          <cell r="B75">
            <v>936</v>
          </cell>
          <cell r="K75">
            <v>813</v>
          </cell>
          <cell r="O75">
            <v>536</v>
          </cell>
          <cell r="P75" t="str">
            <v>Indonesia</v>
          </cell>
        </row>
        <row r="76">
          <cell r="B76">
            <v>939</v>
          </cell>
          <cell r="K76">
            <v>819</v>
          </cell>
          <cell r="O76">
            <v>429</v>
          </cell>
          <cell r="P76" t="str">
            <v>Iran, Islamic Republic of</v>
          </cell>
        </row>
        <row r="77">
          <cell r="B77">
            <v>941</v>
          </cell>
          <cell r="K77">
            <v>826</v>
          </cell>
          <cell r="O77">
            <v>433</v>
          </cell>
          <cell r="P77" t="str">
            <v>Iraq</v>
          </cell>
        </row>
        <row r="78">
          <cell r="B78">
            <v>946</v>
          </cell>
          <cell r="K78">
            <v>846</v>
          </cell>
          <cell r="O78">
            <v>178</v>
          </cell>
          <cell r="P78" t="str">
            <v>Ireland</v>
          </cell>
        </row>
        <row r="79">
          <cell r="B79">
            <v>968</v>
          </cell>
          <cell r="K79">
            <v>853</v>
          </cell>
          <cell r="O79">
            <v>436</v>
          </cell>
          <cell r="P79" t="str">
            <v>Israel</v>
          </cell>
        </row>
        <row r="80">
          <cell r="K80">
            <v>862</v>
          </cell>
          <cell r="O80">
            <v>136</v>
          </cell>
          <cell r="P80" t="str">
            <v>Italy</v>
          </cell>
        </row>
        <row r="81">
          <cell r="K81">
            <v>866</v>
          </cell>
          <cell r="O81">
            <v>343</v>
          </cell>
          <cell r="P81" t="str">
            <v>Jamaica</v>
          </cell>
        </row>
        <row r="82">
          <cell r="K82">
            <v>913</v>
          </cell>
          <cell r="O82">
            <v>158</v>
          </cell>
          <cell r="P82" t="str">
            <v>Japan</v>
          </cell>
        </row>
        <row r="83">
          <cell r="K83">
            <v>914</v>
          </cell>
          <cell r="O83">
            <v>439</v>
          </cell>
          <cell r="P83" t="str">
            <v>Jordan</v>
          </cell>
        </row>
        <row r="84">
          <cell r="K84">
            <v>923</v>
          </cell>
          <cell r="O84">
            <v>916</v>
          </cell>
          <cell r="P84" t="str">
            <v>Kazakhstan</v>
          </cell>
        </row>
        <row r="85">
          <cell r="K85">
            <v>948</v>
          </cell>
          <cell r="O85">
            <v>664</v>
          </cell>
          <cell r="P85" t="str">
            <v>Kenya</v>
          </cell>
        </row>
        <row r="86">
          <cell r="K86">
            <v>960</v>
          </cell>
          <cell r="O86">
            <v>826</v>
          </cell>
          <cell r="P86" t="str">
            <v>Kiribati</v>
          </cell>
        </row>
        <row r="87">
          <cell r="K87">
            <v>962</v>
          </cell>
          <cell r="O87">
            <v>542</v>
          </cell>
          <cell r="P87" t="str">
            <v>Korea</v>
          </cell>
        </row>
        <row r="88">
          <cell r="O88">
            <v>443</v>
          </cell>
          <cell r="P88" t="str">
            <v>Kuwait</v>
          </cell>
        </row>
        <row r="89">
          <cell r="O89">
            <v>917</v>
          </cell>
          <cell r="P89" t="str">
            <v>Kyrgyz Republic</v>
          </cell>
        </row>
        <row r="90">
          <cell r="O90">
            <v>544</v>
          </cell>
          <cell r="P90" t="str">
            <v>Lao People's Democratic Republic</v>
          </cell>
        </row>
        <row r="91">
          <cell r="O91">
            <v>941</v>
          </cell>
          <cell r="P91" t="str">
            <v>Latvia</v>
          </cell>
        </row>
        <row r="92">
          <cell r="O92">
            <v>446</v>
          </cell>
          <cell r="P92" t="str">
            <v>Lebanon</v>
          </cell>
        </row>
        <row r="93">
          <cell r="O93">
            <v>666</v>
          </cell>
          <cell r="P93" t="str">
            <v>Lesotho</v>
          </cell>
        </row>
        <row r="94">
          <cell r="O94">
            <v>672</v>
          </cell>
          <cell r="P94" t="str">
            <v>Libya</v>
          </cell>
        </row>
        <row r="95">
          <cell r="O95">
            <v>946</v>
          </cell>
          <cell r="P95" t="str">
            <v>Lithuania</v>
          </cell>
        </row>
        <row r="96">
          <cell r="O96">
            <v>137</v>
          </cell>
          <cell r="P96" t="str">
            <v>Luxembourg</v>
          </cell>
        </row>
        <row r="97">
          <cell r="O97">
            <v>962</v>
          </cell>
          <cell r="P97" t="str">
            <v>Macedonia, Former Yugoslav Republic of</v>
          </cell>
        </row>
        <row r="98">
          <cell r="O98">
            <v>674</v>
          </cell>
          <cell r="P98" t="str">
            <v>Madagascar</v>
          </cell>
        </row>
        <row r="99">
          <cell r="O99">
            <v>676</v>
          </cell>
          <cell r="P99" t="str">
            <v>Malawi</v>
          </cell>
        </row>
        <row r="100">
          <cell r="O100">
            <v>548</v>
          </cell>
          <cell r="P100" t="str">
            <v>Malaysia</v>
          </cell>
        </row>
        <row r="101">
          <cell r="O101">
            <v>556</v>
          </cell>
          <cell r="P101" t="str">
            <v>Maldives</v>
          </cell>
        </row>
        <row r="102">
          <cell r="O102">
            <v>678</v>
          </cell>
          <cell r="P102" t="str">
            <v>Mali</v>
          </cell>
        </row>
        <row r="103">
          <cell r="O103">
            <v>181</v>
          </cell>
          <cell r="P103" t="str">
            <v>Malta</v>
          </cell>
        </row>
        <row r="104">
          <cell r="O104">
            <v>682</v>
          </cell>
          <cell r="P104" t="str">
            <v>Mauritania</v>
          </cell>
        </row>
        <row r="105">
          <cell r="O105">
            <v>684</v>
          </cell>
          <cell r="P105" t="str">
            <v>Mauritius</v>
          </cell>
        </row>
        <row r="106">
          <cell r="O106">
            <v>273</v>
          </cell>
          <cell r="P106" t="str">
            <v>Mexico</v>
          </cell>
        </row>
        <row r="107">
          <cell r="O107">
            <v>921</v>
          </cell>
          <cell r="P107" t="str">
            <v>Moldova</v>
          </cell>
        </row>
        <row r="108">
          <cell r="O108">
            <v>948</v>
          </cell>
          <cell r="P108" t="str">
            <v>Mongolia</v>
          </cell>
        </row>
        <row r="109">
          <cell r="O109">
            <v>686</v>
          </cell>
          <cell r="P109" t="str">
            <v>Morocco</v>
          </cell>
        </row>
        <row r="110">
          <cell r="O110">
            <v>688</v>
          </cell>
          <cell r="P110" t="str">
            <v>Mozambique</v>
          </cell>
        </row>
        <row r="111">
          <cell r="O111">
            <v>518</v>
          </cell>
          <cell r="P111" t="str">
            <v>Myanmar</v>
          </cell>
        </row>
        <row r="112">
          <cell r="O112">
            <v>728</v>
          </cell>
          <cell r="P112" t="str">
            <v>Namibia</v>
          </cell>
        </row>
        <row r="113">
          <cell r="O113">
            <v>558</v>
          </cell>
          <cell r="P113" t="str">
            <v>Nepal</v>
          </cell>
        </row>
        <row r="114">
          <cell r="O114">
            <v>138</v>
          </cell>
          <cell r="P114" t="str">
            <v>Netherlands</v>
          </cell>
        </row>
        <row r="115">
          <cell r="O115">
            <v>353</v>
          </cell>
          <cell r="P115" t="str">
            <v>Netherlands Antilles</v>
          </cell>
        </row>
        <row r="116">
          <cell r="O116">
            <v>196</v>
          </cell>
          <cell r="P116" t="str">
            <v>New Zealand</v>
          </cell>
        </row>
        <row r="117">
          <cell r="O117">
            <v>278</v>
          </cell>
          <cell r="P117" t="str">
            <v>Nicaragua</v>
          </cell>
        </row>
        <row r="118">
          <cell r="O118">
            <v>692</v>
          </cell>
          <cell r="P118" t="str">
            <v>Niger</v>
          </cell>
        </row>
        <row r="119">
          <cell r="O119">
            <v>694</v>
          </cell>
          <cell r="P119" t="str">
            <v>Nigeria</v>
          </cell>
        </row>
        <row r="120">
          <cell r="O120">
            <v>142</v>
          </cell>
          <cell r="P120" t="str">
            <v>Norway</v>
          </cell>
        </row>
        <row r="121">
          <cell r="O121">
            <v>449</v>
          </cell>
          <cell r="P121" t="str">
            <v>Oman</v>
          </cell>
        </row>
        <row r="122">
          <cell r="O122">
            <v>564</v>
          </cell>
          <cell r="P122" t="str">
            <v>Pakistan</v>
          </cell>
        </row>
        <row r="123">
          <cell r="O123">
            <v>283</v>
          </cell>
          <cell r="P123" t="str">
            <v>Panama</v>
          </cell>
        </row>
        <row r="124">
          <cell r="O124">
            <v>853</v>
          </cell>
          <cell r="P124" t="str">
            <v>Papua New Guinea</v>
          </cell>
        </row>
        <row r="125">
          <cell r="O125">
            <v>288</v>
          </cell>
          <cell r="P125" t="str">
            <v>Paraguay</v>
          </cell>
        </row>
        <row r="126">
          <cell r="O126">
            <v>293</v>
          </cell>
          <cell r="P126" t="str">
            <v>Peru</v>
          </cell>
        </row>
        <row r="127">
          <cell r="O127">
            <v>566</v>
          </cell>
          <cell r="P127" t="str">
            <v>Philippines</v>
          </cell>
        </row>
        <row r="128">
          <cell r="O128">
            <v>964</v>
          </cell>
          <cell r="P128" t="str">
            <v>Poland</v>
          </cell>
        </row>
        <row r="129">
          <cell r="O129">
            <v>182</v>
          </cell>
          <cell r="P129" t="str">
            <v>Portugal</v>
          </cell>
        </row>
        <row r="130">
          <cell r="O130">
            <v>453</v>
          </cell>
          <cell r="P130" t="str">
            <v>Qatar</v>
          </cell>
        </row>
        <row r="131">
          <cell r="O131">
            <v>968</v>
          </cell>
          <cell r="P131" t="str">
            <v>Romania</v>
          </cell>
        </row>
        <row r="132">
          <cell r="O132">
            <v>922</v>
          </cell>
          <cell r="P132" t="str">
            <v>Russia</v>
          </cell>
        </row>
        <row r="133">
          <cell r="O133">
            <v>714</v>
          </cell>
          <cell r="P133" t="str">
            <v>Rwanda</v>
          </cell>
        </row>
        <row r="134">
          <cell r="O134">
            <v>862</v>
          </cell>
          <cell r="P134" t="str">
            <v>Samoa</v>
          </cell>
        </row>
        <row r="135">
          <cell r="O135">
            <v>716</v>
          </cell>
          <cell r="P135" t="str">
            <v>São Tomé and Príncipe</v>
          </cell>
        </row>
        <row r="136">
          <cell r="O136">
            <v>456</v>
          </cell>
          <cell r="P136" t="str">
            <v>Saudi Arabia</v>
          </cell>
        </row>
        <row r="137">
          <cell r="O137">
            <v>722</v>
          </cell>
          <cell r="P137" t="str">
            <v>Senegal</v>
          </cell>
        </row>
        <row r="138">
          <cell r="O138">
            <v>718</v>
          </cell>
          <cell r="P138" t="str">
            <v>Seychelles</v>
          </cell>
        </row>
        <row r="139">
          <cell r="O139">
            <v>724</v>
          </cell>
          <cell r="P139" t="str">
            <v>Sierra Leone</v>
          </cell>
        </row>
        <row r="140">
          <cell r="O140">
            <v>576</v>
          </cell>
          <cell r="P140" t="str">
            <v>Singapore</v>
          </cell>
        </row>
        <row r="141">
          <cell r="O141">
            <v>936</v>
          </cell>
          <cell r="P141" t="str">
            <v>Slovak Republic</v>
          </cell>
        </row>
        <row r="142">
          <cell r="O142">
            <v>961</v>
          </cell>
          <cell r="P142" t="str">
            <v>Slovenia</v>
          </cell>
        </row>
        <row r="143">
          <cell r="O143">
            <v>813</v>
          </cell>
          <cell r="P143" t="str">
            <v>Solomon Islands</v>
          </cell>
        </row>
        <row r="144">
          <cell r="O144">
            <v>199</v>
          </cell>
          <cell r="P144" t="str">
            <v>South Africa</v>
          </cell>
        </row>
        <row r="145">
          <cell r="O145">
            <v>184</v>
          </cell>
          <cell r="P145" t="str">
            <v>Spain</v>
          </cell>
        </row>
        <row r="146">
          <cell r="O146">
            <v>524</v>
          </cell>
          <cell r="P146" t="str">
            <v>Sri Lanka</v>
          </cell>
        </row>
        <row r="147">
          <cell r="O147">
            <v>361</v>
          </cell>
          <cell r="P147" t="str">
            <v>St. Kitts and Nevis</v>
          </cell>
        </row>
        <row r="148">
          <cell r="O148">
            <v>362</v>
          </cell>
          <cell r="P148" t="str">
            <v>St. Lucia</v>
          </cell>
        </row>
        <row r="149">
          <cell r="O149">
            <v>364</v>
          </cell>
          <cell r="P149" t="str">
            <v>St. Vincent and the Grenadines</v>
          </cell>
        </row>
        <row r="150">
          <cell r="O150">
            <v>732</v>
          </cell>
          <cell r="P150" t="str">
            <v>Sudan</v>
          </cell>
        </row>
        <row r="151">
          <cell r="O151">
            <v>366</v>
          </cell>
          <cell r="P151" t="str">
            <v>Suriname</v>
          </cell>
        </row>
        <row r="152">
          <cell r="O152">
            <v>734</v>
          </cell>
          <cell r="P152" t="str">
            <v>Swaziland</v>
          </cell>
        </row>
        <row r="153">
          <cell r="O153">
            <v>144</v>
          </cell>
          <cell r="P153" t="str">
            <v>Sweden</v>
          </cell>
        </row>
        <row r="154">
          <cell r="O154">
            <v>146</v>
          </cell>
          <cell r="P154" t="str">
            <v>Switzerland</v>
          </cell>
        </row>
        <row r="155">
          <cell r="O155">
            <v>463</v>
          </cell>
          <cell r="P155" t="str">
            <v>Syrian Arab Republic</v>
          </cell>
        </row>
        <row r="156">
          <cell r="O156">
            <v>528</v>
          </cell>
          <cell r="P156" t="str">
            <v>Taiwan Province of China</v>
          </cell>
        </row>
        <row r="157">
          <cell r="O157">
            <v>923</v>
          </cell>
          <cell r="P157" t="str">
            <v>Tajikistan</v>
          </cell>
        </row>
        <row r="158">
          <cell r="O158">
            <v>738</v>
          </cell>
          <cell r="P158" t="str">
            <v>Tanzania</v>
          </cell>
        </row>
        <row r="159">
          <cell r="O159">
            <v>578</v>
          </cell>
          <cell r="P159" t="str">
            <v>Thailand</v>
          </cell>
        </row>
        <row r="160">
          <cell r="O160">
            <v>742</v>
          </cell>
          <cell r="P160" t="str">
            <v>Togo</v>
          </cell>
        </row>
        <row r="161">
          <cell r="O161">
            <v>866</v>
          </cell>
          <cell r="P161" t="str">
            <v>Tonga</v>
          </cell>
        </row>
        <row r="162">
          <cell r="O162">
            <v>369</v>
          </cell>
          <cell r="P162" t="str">
            <v>Trinidad and Tobago</v>
          </cell>
        </row>
        <row r="163">
          <cell r="O163">
            <v>744</v>
          </cell>
          <cell r="P163" t="str">
            <v>Tunisia</v>
          </cell>
        </row>
        <row r="164">
          <cell r="O164">
            <v>186</v>
          </cell>
          <cell r="P164" t="str">
            <v>Turkey</v>
          </cell>
        </row>
        <row r="165">
          <cell r="O165">
            <v>925</v>
          </cell>
          <cell r="P165" t="str">
            <v>Turkmenistan</v>
          </cell>
        </row>
        <row r="166">
          <cell r="O166">
            <v>746</v>
          </cell>
          <cell r="P166" t="str">
            <v>Uganda</v>
          </cell>
        </row>
        <row r="167">
          <cell r="O167">
            <v>926</v>
          </cell>
          <cell r="P167" t="str">
            <v>Ukraine</v>
          </cell>
        </row>
        <row r="168">
          <cell r="O168">
            <v>466</v>
          </cell>
          <cell r="P168" t="str">
            <v>United Arab Emirates</v>
          </cell>
        </row>
        <row r="169">
          <cell r="O169">
            <v>112</v>
          </cell>
          <cell r="P169" t="str">
            <v>United Kingdom</v>
          </cell>
        </row>
        <row r="170">
          <cell r="O170">
            <v>111</v>
          </cell>
          <cell r="P170" t="str">
            <v>United States</v>
          </cell>
        </row>
        <row r="171">
          <cell r="O171">
            <v>298</v>
          </cell>
          <cell r="P171" t="str">
            <v>Uruguay</v>
          </cell>
        </row>
        <row r="172">
          <cell r="O172">
            <v>927</v>
          </cell>
          <cell r="P172" t="str">
            <v>Uzbekistan</v>
          </cell>
        </row>
        <row r="173">
          <cell r="O173">
            <v>846</v>
          </cell>
          <cell r="P173" t="str">
            <v>Vanuatu</v>
          </cell>
        </row>
        <row r="174">
          <cell r="O174">
            <v>299</v>
          </cell>
          <cell r="P174" t="str">
            <v>Venezuela</v>
          </cell>
        </row>
        <row r="175">
          <cell r="O175">
            <v>582</v>
          </cell>
          <cell r="P175" t="str">
            <v>Vietnam</v>
          </cell>
        </row>
        <row r="176">
          <cell r="O176">
            <v>474</v>
          </cell>
          <cell r="P176" t="str">
            <v>Yemen, Republic of</v>
          </cell>
        </row>
        <row r="177">
          <cell r="O177">
            <v>754</v>
          </cell>
          <cell r="P177" t="str">
            <v>Zambia</v>
          </cell>
        </row>
        <row r="178">
          <cell r="O178">
            <v>698</v>
          </cell>
          <cell r="P178" t="str">
            <v>Zimbabwe</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FIRST"/>
      <sheetName val="UOMI"/>
      <sheetName val="NRWTByPayer"/>
      <sheetName val="NRWTListed"/>
      <sheetName val="NRWTNoms"/>
      <sheetName val="FDWPRevDtl"/>
      <sheetName val="FDWPRecDtl"/>
      <sheetName val="Dividends"/>
      <sheetName val="OutturnData"/>
      <sheetName val="ScratchPad"/>
      <sheetName val="MacroInputs"/>
      <sheetName val="OpSurp"/>
      <sheetName val="AnnToQtr"/>
      <sheetName val="NRWTMth"/>
      <sheetName val="NRWTAnn"/>
      <sheetName val="NRWTDtl"/>
      <sheetName val="FDWPAnn"/>
      <sheetName val="FDWPMth"/>
      <sheetName val="Rcpt08 (2)"/>
      <sheetName val="DWTMth"/>
      <sheetName val="DWTAnn"/>
      <sheetName val="DWTSumm"/>
      <sheetName val="DWTDtl"/>
      <sheetName val="DWTDtlOld"/>
      <sheetName val="RevMth"/>
      <sheetName val="RecMth"/>
      <sheetName val="RefMth"/>
      <sheetName val="RevAnn"/>
      <sheetName val="LossEqns"/>
      <sheetName val="DataPrep"/>
      <sheetName val="Forecast"/>
      <sheetName val="NewRex (2)"/>
      <sheetName val="SumAll (2)"/>
      <sheetName val="OSvsPfts"/>
      <sheetName val="Sheet1"/>
      <sheetName val="ExAdj"/>
      <sheetName val="ExAdjPREFU"/>
      <sheetName val="ExAdjChg"/>
      <sheetName val="MonthlySum"/>
      <sheetName val="Rcpt08"/>
      <sheetName val="ProvVsTermRev"/>
      <sheetName val="PTMthsRev"/>
      <sheetName val="ProvVsTermRec"/>
      <sheetName val="PTMthsRec"/>
      <sheetName val="Accrual"/>
      <sheetName val="FinalCoTax"/>
      <sheetName val="OldForecasts"/>
      <sheetName val="AllRec"/>
      <sheetName val="NewRex"/>
      <sheetName val="GrandRec"/>
      <sheetName val="Funds"/>
      <sheetName val="LossSum"/>
      <sheetName val="PandL"/>
      <sheetName val="AnnualSum"/>
      <sheetName val="SumAll"/>
      <sheetName val="SumWide"/>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ETRdata"/>
      <sheetName val="ETR1"/>
      <sheetName val="ETR2"/>
      <sheetName val="ETR3"/>
      <sheetName val="ETR4"/>
      <sheetName val="ETR5"/>
      <sheetName val="Alldivs"/>
      <sheetName val="Reckon"/>
      <sheetName val="Chart 1"/>
    </sheetNames>
    <sheetDataSet>
      <sheetData sheetId="0" refreshError="1"/>
      <sheetData sheetId="1">
        <row r="3">
          <cell r="D3" t="str">
            <v>2008 NEFU</v>
          </cell>
        </row>
        <row r="5">
          <cell r="E5">
            <v>2008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25">
          <cell r="E25">
            <v>6</v>
          </cell>
        </row>
        <row r="27">
          <cell r="E27">
            <v>14</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Weekly Reporting"/>
      <sheetName val="Database Codes"/>
      <sheetName val="Database"/>
      <sheetName val="Aggregation 1"/>
      <sheetName val="Aggregation 2"/>
      <sheetName val="Circ for Updates"/>
      <sheetName val="Pivot - Summary"/>
      <sheetName val="Pivot - Sources"/>
      <sheetName val="Pivot - BEFU"/>
      <sheetName val="Report - Summary"/>
      <sheetName val="Summary 27 Sep"/>
      <sheetName val="Summary 20 Sep"/>
      <sheetName val="Summary 16 August"/>
      <sheetName val="Pivot - Published Report"/>
      <sheetName val="DIA Response Costs"/>
      <sheetName val="DIA Email"/>
      <sheetName val="Circ for HYEFU 2012"/>
      <sheetName val="Pivot - Cash"/>
      <sheetName val="Summary 4 October"/>
    </sheetNames>
    <sheetDataSet>
      <sheetData sheetId="0" refreshError="1"/>
      <sheetData sheetId="1" refreshError="1"/>
      <sheetData sheetId="2" refreshError="1">
        <row r="8">
          <cell r="A8" t="str">
            <v>Horizontal Infrastructure - Water</v>
          </cell>
        </row>
        <row r="9">
          <cell r="A9" t="str">
            <v>Horizontal Infrastructure - Roading</v>
          </cell>
        </row>
        <row r="10">
          <cell r="A10" t="str">
            <v>Response Costs</v>
          </cell>
        </row>
        <row r="11">
          <cell r="A11" t="str">
            <v>Infra Local Roads - Potential CERF Share</v>
          </cell>
        </row>
        <row r="12">
          <cell r="A12" t="str">
            <v>Housing - Emergency and Temporary</v>
          </cell>
        </row>
        <row r="13">
          <cell r="A13" t="str">
            <v>State-Owned Assets - Repairs</v>
          </cell>
        </row>
        <row r="14">
          <cell r="A14" t="str">
            <v>Welfare - ESS, JLC and TAA</v>
          </cell>
        </row>
        <row r="15">
          <cell r="A15" t="str">
            <v>Demolition Costs</v>
          </cell>
        </row>
        <row r="16">
          <cell r="A16" t="str">
            <v>AMI/SRES Insurance</v>
          </cell>
        </row>
        <row r="17">
          <cell r="A17" t="str">
            <v>Tertiary - Extra Trade Training</v>
          </cell>
        </row>
        <row r="18">
          <cell r="A18" t="str">
            <v>CERA Departmental Funding</v>
          </cell>
        </row>
        <row r="19">
          <cell r="A19" t="str">
            <v>Land Zoning</v>
          </cell>
        </row>
        <row r="20">
          <cell r="A20" t="str">
            <v>Land Remediation (Post Sep 2010)</v>
          </cell>
        </row>
        <row r="21">
          <cell r="A21" t="str">
            <v>Land Zoning Contingency</v>
          </cell>
        </row>
        <row r="22">
          <cell r="A22" t="str">
            <v>Central City Recovery</v>
          </cell>
        </row>
        <row r="23">
          <cell r="A23" t="str">
            <v>Other</v>
          </cell>
        </row>
        <row r="24">
          <cell r="A24" t="str">
            <v>Contingency</v>
          </cell>
        </row>
        <row r="28">
          <cell r="A28" t="str">
            <v>Local Infrastructure</v>
          </cell>
        </row>
        <row r="29">
          <cell r="A29" t="str">
            <v>Central City Recovery</v>
          </cell>
        </row>
        <row r="30">
          <cell r="A30" t="str">
            <v>Welfare Support</v>
          </cell>
        </row>
        <row r="31">
          <cell r="A31" t="str">
            <v>Southern Response Support Package</v>
          </cell>
        </row>
        <row r="32">
          <cell r="A32" t="str">
            <v>Land Zoning</v>
          </cell>
        </row>
        <row r="33">
          <cell r="A33" t="str">
            <v>Other Costs</v>
          </cell>
        </row>
        <row r="34">
          <cell r="A34" t="str">
            <v>Estimation Contingency</v>
          </cell>
        </row>
        <row r="35">
          <cell r="A35" t="str">
            <v>Yet to be Allocated</v>
          </cell>
        </row>
        <row r="39">
          <cell r="A39" t="str">
            <v>Absorbed</v>
          </cell>
        </row>
        <row r="40">
          <cell r="A40" t="str">
            <v>New Funding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parameters"/>
      <sheetName val="Economic data"/>
      <sheetName val="Fiscal data"/>
      <sheetName val="Elasticity data"/>
      <sheetName val="Calculation &amp; Results"/>
      <sheetName val="cab"/>
      <sheetName val="Inverse CAB"/>
      <sheetName val="Historical results"/>
      <sheetName val="Cyclically adj balance vsOBEGAL"/>
      <sheetName val="BEFU Table"/>
      <sheetName val="Chart1"/>
      <sheetName val="Sheet1"/>
      <sheetName val="Historical results (2)"/>
      <sheetName val="Sheet3"/>
      <sheetName val="Sheet6"/>
      <sheetName val="Sheet7"/>
    </sheetNames>
    <sheetDataSet>
      <sheetData sheetId="0"/>
      <sheetData sheetId="1" refreshError="1"/>
      <sheetData sheetId="2" refreshError="1"/>
      <sheetData sheetId="3" refreshError="1"/>
      <sheetData sheetId="4" refreshError="1"/>
      <sheetData sheetId="5" refreshError="1"/>
      <sheetData sheetId="6" refreshError="1"/>
      <sheetData sheetId="7">
        <row r="47">
          <cell r="D47">
            <v>9.3062176691348E-3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s"/>
      <sheetName val="Assumptions"/>
      <sheetName val="UOMI"/>
      <sheetName val="NRWTByPayer"/>
      <sheetName val="NRWTListed"/>
      <sheetName val="NRWTNoms"/>
      <sheetName val="OutturnData"/>
      <sheetName val="MacroInputs"/>
      <sheetName val="NZSFund"/>
      <sheetName val="ExAdj"/>
      <sheetName val="OpSurp"/>
      <sheetName val="AnnToQtr"/>
      <sheetName val="FIRST"/>
      <sheetName val="NRWT"/>
      <sheetName val="NRWTRex"/>
      <sheetName val="NRWTSumm"/>
      <sheetName val="FDWPbyPayer"/>
      <sheetName val="FDWP"/>
      <sheetName val="FDWPRex"/>
      <sheetName val="Dividends"/>
      <sheetName val="DWT"/>
      <sheetName val="DWTRex"/>
      <sheetName val="DWTSumm"/>
      <sheetName val="DWTDtl"/>
      <sheetName val="LossEqns"/>
      <sheetName val="ScratchPad"/>
      <sheetName val="Forecast"/>
      <sheetName val="Funds"/>
      <sheetName val="PandL"/>
      <sheetName val="MonthlySum"/>
      <sheetName val="AnnualSum"/>
      <sheetName val="AllRec"/>
      <sheetName val="SumAll"/>
      <sheetName val="ToSumFile"/>
      <sheetName val="ToAremos"/>
      <sheetName val="MonthTrak"/>
      <sheetName val="TrakChart"/>
      <sheetName val="TraxInput"/>
      <sheetName val="TrakCompare"/>
      <sheetName val="CompChart"/>
      <sheetName val="CompChartYTD"/>
      <sheetName val="Graphing"/>
      <sheetName val="OSvsCorptax"/>
      <sheetName val="CorpTaxJune"/>
      <sheetName val="OSJune"/>
      <sheetName val="Reckon"/>
      <sheetName val="ETRdata"/>
      <sheetName val="ETR1"/>
      <sheetName val="ETR2"/>
      <sheetName val="ETR3"/>
      <sheetName val="ETR4"/>
      <sheetName val="Alldi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3">
          <cell r="C3" t="str">
            <v>2005 PREFU</v>
          </cell>
          <cell r="D3" t="str">
            <v>2005 BEFU</v>
          </cell>
          <cell r="E3" t="str">
            <v>2004 DEFU</v>
          </cell>
          <cell r="F3" t="str">
            <v>2005 PREFU</v>
          </cell>
          <cell r="G3" t="str">
            <v>2005 BEFU</v>
          </cell>
          <cell r="H3" t="str">
            <v>2004 DEFU</v>
          </cell>
          <cell r="I3" t="str">
            <v>2005 PREFU</v>
          </cell>
          <cell r="J3" t="str">
            <v>2005 BEFU</v>
          </cell>
          <cell r="K3" t="str">
            <v>2004 DEFU</v>
          </cell>
        </row>
        <row r="21">
          <cell r="E21">
            <v>1</v>
          </cell>
        </row>
        <row r="23">
          <cell r="E23">
            <v>15</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Tables"/>
      <sheetName val="Capital"/>
      <sheetName val="Savings"/>
      <sheetName val="Maori related"/>
      <sheetName val="Speaker"/>
      <sheetName val="Act"/>
      <sheetName val="Maori"/>
      <sheetName val="United_Future"/>
      <sheetName val="Key"/>
      <sheetName val="English"/>
      <sheetName val="Brownlee"/>
      <sheetName val="Power"/>
      <sheetName val="Ryall"/>
      <sheetName val="N_Smith"/>
      <sheetName val="Collins"/>
      <sheetName val="Tolley"/>
      <sheetName val="Finlayson"/>
      <sheetName val="D_Carter"/>
      <sheetName val="McCully"/>
      <sheetName val="Groser"/>
      <sheetName val="Mapp"/>
      <sheetName val="Joyce"/>
      <sheetName val="Te_Heuheu"/>
      <sheetName val="Bennett"/>
      <sheetName val="Heatley"/>
      <sheetName val="Wong"/>
      <sheetName val="Coleman"/>
      <sheetName val="Wilkinson"/>
      <sheetName val="Williamson"/>
      <sheetName val="Worth"/>
      <sheetName val="J_Carter"/>
      <sheetName val="Adjustments"/>
      <sheetName val="Cabinet_Decisions"/>
      <sheetName val="Contingency item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ked accounts Checklist"/>
      <sheetName val="Cross Checks"/>
      <sheetName val="Control"/>
      <sheetName val="Perform"/>
      <sheetName val="Fun Class"/>
      <sheetName val="SOCRE"/>
      <sheetName val="Net worth"/>
      <sheetName val="Cash flows"/>
      <sheetName val="CF Rec"/>
      <sheetName val="Position"/>
      <sheetName val="Borrowings"/>
      <sheetName val="Commit &amp; Cont"/>
      <sheetName val="Notes 1- 6"/>
      <sheetName val="Note 7-12"/>
      <sheetName val="Notes 13-15"/>
      <sheetName val="Note 16"/>
      <sheetName val="Note 17"/>
      <sheetName val="2019 Actual"/>
      <sheetName val="2020 Forecast"/>
      <sheetName val="2021 Forecast"/>
      <sheetName val="2022 Forecast"/>
      <sheetName val="2023 Forecast"/>
      <sheetName val="2024 Forecast"/>
      <sheetName val="Time Series"/>
      <sheetName val="FSM Data"/>
      <sheetName val="Fiscal Data - CAB New"/>
      <sheetName val="Fiscal Data - FI New"/>
      <sheetName val="CAB data -Old"/>
      <sheetName val="CC Impulse - Old"/>
      <sheetName val="CC + CE Impulse - old"/>
      <sheetName val="TR Comms table"/>
      <sheetName val="Chapter FI table"/>
      <sheetName val="Dashboard tables"/>
      <sheetName val="Note 17 (old)"/>
      <sheetName val="FSM data old version"/>
    </sheetNames>
    <sheetDataSet>
      <sheetData sheetId="0"/>
      <sheetData sheetId="1"/>
      <sheetData sheetId="2"/>
      <sheetData sheetId="3">
        <row r="5">
          <cell r="F5" t="str">
            <v>for the years ended 30 June</v>
          </cell>
        </row>
      </sheetData>
      <sheetData sheetId="4">
        <row r="46">
          <cell r="G46">
            <v>28757</v>
          </cell>
        </row>
      </sheetData>
      <sheetData sheetId="5"/>
      <sheetData sheetId="6"/>
      <sheetData sheetId="7">
        <row r="27">
          <cell r="K27">
            <v>-1400</v>
          </cell>
        </row>
      </sheetData>
      <sheetData sheetId="8"/>
      <sheetData sheetId="9">
        <row r="15">
          <cell r="J15">
            <v>20248</v>
          </cell>
        </row>
      </sheetData>
      <sheetData sheetId="10">
        <row r="15">
          <cell r="L15">
            <v>102215</v>
          </cell>
        </row>
      </sheetData>
      <sheetData sheetId="11"/>
      <sheetData sheetId="12">
        <row r="161">
          <cell r="K161"/>
        </row>
      </sheetData>
      <sheetData sheetId="13">
        <row r="26">
          <cell r="M26">
            <v>10731</v>
          </cell>
        </row>
      </sheetData>
      <sheetData sheetId="14">
        <row r="116">
          <cell r="M116" t="str">
            <v>$m</v>
          </cell>
        </row>
      </sheetData>
      <sheetData sheetId="15">
        <row r="22">
          <cell r="B22">
            <v>6036</v>
          </cell>
        </row>
      </sheetData>
      <sheetData sheetId="16"/>
      <sheetData sheetId="17">
        <row r="11">
          <cell r="B11">
            <v>86468</v>
          </cell>
        </row>
      </sheetData>
      <sheetData sheetId="18">
        <row r="12">
          <cell r="B12">
            <v>82330</v>
          </cell>
        </row>
      </sheetData>
      <sheetData sheetId="19">
        <row r="12">
          <cell r="B12">
            <v>80079</v>
          </cell>
        </row>
      </sheetData>
      <sheetData sheetId="20">
        <row r="12">
          <cell r="B12">
            <v>87265</v>
          </cell>
        </row>
      </sheetData>
      <sheetData sheetId="21">
        <row r="12">
          <cell r="B12">
            <v>96518</v>
          </cell>
        </row>
      </sheetData>
      <sheetData sheetId="22">
        <row r="12">
          <cell r="B12">
            <v>102130</v>
          </cell>
        </row>
      </sheetData>
      <sheetData sheetId="23">
        <row r="8">
          <cell r="Z8">
            <v>82330</v>
          </cell>
        </row>
      </sheetData>
      <sheetData sheetId="24"/>
      <sheetData sheetId="25">
        <row r="61">
          <cell r="A61"/>
          <cell r="B61"/>
          <cell r="C61"/>
          <cell r="D61" t="str">
            <v>TAG</v>
          </cell>
          <cell r="E61"/>
          <cell r="F61"/>
          <cell r="G61"/>
          <cell r="H61"/>
          <cell r="I61"/>
          <cell r="J61"/>
          <cell r="K61"/>
          <cell r="L61"/>
          <cell r="M61"/>
          <cell r="N61"/>
        </row>
        <row r="62">
          <cell r="A62"/>
          <cell r="B62"/>
          <cell r="C62"/>
          <cell r="D62" t="str">
            <v>STATUS</v>
          </cell>
          <cell r="E62"/>
          <cell r="F62"/>
          <cell r="G62"/>
          <cell r="H62"/>
          <cell r="I62" t="str">
            <v>Actuals</v>
          </cell>
          <cell r="J62" t="str">
            <v>Forecast</v>
          </cell>
          <cell r="K62" t="str">
            <v>Forecast</v>
          </cell>
          <cell r="L62" t="str">
            <v>Forecast</v>
          </cell>
          <cell r="M62" t="str">
            <v>Forecast</v>
          </cell>
          <cell r="N62" t="str">
            <v>Forecast</v>
          </cell>
        </row>
        <row r="63">
          <cell r="A63"/>
          <cell r="B63"/>
          <cell r="C63"/>
          <cell r="D63" t="str">
            <v>YEARS</v>
          </cell>
          <cell r="E63"/>
          <cell r="F63" t="str">
            <v>June years ($ million)</v>
          </cell>
          <cell r="G63" t="str">
            <v>FR Comments</v>
          </cell>
          <cell r="H63"/>
          <cell r="I63" t="str">
            <v>2019</v>
          </cell>
          <cell r="J63" t="str">
            <v>2020</v>
          </cell>
          <cell r="K63" t="str">
            <v>2021</v>
          </cell>
          <cell r="L63" t="str">
            <v>2022</v>
          </cell>
          <cell r="M63" t="str">
            <v>2023</v>
          </cell>
          <cell r="N63" t="str">
            <v>2024</v>
          </cell>
        </row>
        <row r="64">
          <cell r="A64"/>
          <cell r="B64"/>
          <cell r="C64"/>
          <cell r="D64"/>
          <cell r="E64"/>
          <cell r="F64"/>
          <cell r="G64"/>
          <cell r="H64"/>
          <cell r="I64"/>
          <cell r="J64"/>
          <cell r="K64"/>
          <cell r="L64"/>
          <cell r="M64"/>
          <cell r="N64"/>
        </row>
        <row r="65">
          <cell r="A65"/>
          <cell r="B65"/>
          <cell r="C65"/>
          <cell r="D65"/>
          <cell r="E65"/>
          <cell r="F65" t="str">
            <v>Total Crown (Accrual)</v>
          </cell>
          <cell r="G65"/>
          <cell r="H65"/>
          <cell r="I65"/>
          <cell r="J65"/>
          <cell r="K65"/>
          <cell r="L65"/>
          <cell r="M65"/>
          <cell r="N65"/>
        </row>
        <row r="66">
          <cell r="A66"/>
          <cell r="B66"/>
          <cell r="C66"/>
          <cell r="D66"/>
          <cell r="E66"/>
          <cell r="F66" t="str">
            <v>Revenue</v>
          </cell>
          <cell r="G66"/>
          <cell r="H66"/>
          <cell r="I66"/>
          <cell r="J66"/>
          <cell r="K66"/>
          <cell r="L66"/>
          <cell r="M66"/>
          <cell r="N66"/>
        </row>
        <row r="67">
          <cell r="A67"/>
          <cell r="B67"/>
          <cell r="C67"/>
          <cell r="D67"/>
          <cell r="E67"/>
          <cell r="F67"/>
          <cell r="G67"/>
          <cell r="H67"/>
          <cell r="I67"/>
          <cell r="J67"/>
          <cell r="K67"/>
          <cell r="L67"/>
          <cell r="M67"/>
          <cell r="N67"/>
        </row>
        <row r="68">
          <cell r="A68"/>
          <cell r="B68"/>
          <cell r="C68"/>
          <cell r="D68"/>
          <cell r="E68"/>
          <cell r="F68" t="str">
            <v>Taxation Revenue</v>
          </cell>
          <cell r="G68"/>
          <cell r="H68"/>
          <cell r="I68"/>
          <cell r="J68"/>
          <cell r="K68"/>
          <cell r="L68"/>
          <cell r="M68"/>
          <cell r="N68"/>
        </row>
        <row r="69">
          <cell r="A69"/>
          <cell r="B69"/>
          <cell r="C69"/>
          <cell r="D69" t="str">
            <v>R_TAX_DIR_PER</v>
          </cell>
          <cell r="E69"/>
          <cell r="F69" t="str">
            <v>Individuals tax</v>
          </cell>
          <cell r="G69"/>
          <cell r="H69"/>
          <cell r="I69">
            <v>38698</v>
          </cell>
          <cell r="J69">
            <v>40209</v>
          </cell>
          <cell r="K69">
            <v>40228</v>
          </cell>
          <cell r="L69">
            <v>41723</v>
          </cell>
          <cell r="M69">
            <v>45319</v>
          </cell>
          <cell r="N69">
            <v>47945</v>
          </cell>
        </row>
        <row r="70">
          <cell r="A70"/>
          <cell r="B70"/>
          <cell r="C70"/>
          <cell r="D70" t="str">
            <v>R_TAX_DIR_CORP</v>
          </cell>
          <cell r="E70"/>
          <cell r="F70" t="str">
            <v>Corporate tax</v>
          </cell>
          <cell r="G70"/>
          <cell r="H70"/>
          <cell r="I70">
            <v>15199</v>
          </cell>
          <cell r="J70">
            <v>11593</v>
          </cell>
          <cell r="K70">
            <v>9736</v>
          </cell>
          <cell r="L70">
            <v>12338</v>
          </cell>
          <cell r="M70">
            <v>15642</v>
          </cell>
          <cell r="N70">
            <v>16408</v>
          </cell>
        </row>
        <row r="71">
          <cell r="A71"/>
          <cell r="B71"/>
          <cell r="C71"/>
          <cell r="D71" t="str">
            <v>R_TAX_DIR_OTHER</v>
          </cell>
          <cell r="E71"/>
          <cell r="F71" t="str">
            <v>Other direct income tax</v>
          </cell>
          <cell r="G71"/>
          <cell r="H71"/>
          <cell r="I71">
            <v>2497</v>
          </cell>
          <cell r="J71">
            <v>2245</v>
          </cell>
          <cell r="K71">
            <v>1612</v>
          </cell>
          <cell r="L71">
            <v>1638</v>
          </cell>
          <cell r="M71">
            <v>1791</v>
          </cell>
          <cell r="N71">
            <v>1917</v>
          </cell>
        </row>
        <row r="72">
          <cell r="A72"/>
          <cell r="B72"/>
          <cell r="C72"/>
          <cell r="D72" t="str">
            <v>R_TAX_INDIR_CONS</v>
          </cell>
          <cell r="E72"/>
          <cell r="F72" t="str">
            <v>GST</v>
          </cell>
          <cell r="G72"/>
          <cell r="H72"/>
          <cell r="I72">
            <v>21862</v>
          </cell>
          <cell r="J72">
            <v>20008</v>
          </cell>
          <cell r="K72">
            <v>20039</v>
          </cell>
          <cell r="L72">
            <v>22761</v>
          </cell>
          <cell r="M72">
            <v>24733</v>
          </cell>
          <cell r="N72">
            <v>26608</v>
          </cell>
        </row>
        <row r="73">
          <cell r="A73"/>
          <cell r="B73"/>
          <cell r="C73"/>
          <cell r="D73" t="str">
            <v>R_TAX_INDIR_OTHER</v>
          </cell>
          <cell r="E73"/>
          <cell r="F73" t="str">
            <v>Other indirect tax</v>
          </cell>
          <cell r="G73"/>
          <cell r="H73"/>
          <cell r="I73">
            <v>7467</v>
          </cell>
          <cell r="J73">
            <v>7533</v>
          </cell>
          <cell r="K73">
            <v>7716</v>
          </cell>
          <cell r="L73">
            <v>8029</v>
          </cell>
          <cell r="M73">
            <v>8214</v>
          </cell>
          <cell r="N73">
            <v>8384</v>
          </cell>
        </row>
        <row r="74">
          <cell r="A74"/>
          <cell r="B74"/>
          <cell r="C74"/>
          <cell r="D74" t="str">
            <v>R_TAX_TOTAL</v>
          </cell>
          <cell r="E74"/>
          <cell r="F74" t="str">
            <v>Total Taxation Revenue</v>
          </cell>
          <cell r="G74"/>
          <cell r="H74"/>
          <cell r="I74">
            <v>85723</v>
          </cell>
          <cell r="J74">
            <v>81588</v>
          </cell>
          <cell r="K74">
            <v>79331</v>
          </cell>
          <cell r="L74">
            <v>86489</v>
          </cell>
          <cell r="M74">
            <v>95699</v>
          </cell>
          <cell r="N74">
            <v>101262</v>
          </cell>
        </row>
        <row r="75">
          <cell r="A75"/>
          <cell r="B75"/>
          <cell r="C75"/>
          <cell r="D75"/>
          <cell r="E75"/>
          <cell r="F75"/>
          <cell r="G75"/>
          <cell r="H75"/>
          <cell r="I75"/>
          <cell r="J75"/>
          <cell r="K75"/>
          <cell r="L75"/>
          <cell r="M75"/>
          <cell r="N75"/>
        </row>
        <row r="76">
          <cell r="A76"/>
          <cell r="B76"/>
          <cell r="C76"/>
          <cell r="D76"/>
          <cell r="E76"/>
          <cell r="F76" t="str">
            <v>Other Revenue</v>
          </cell>
          <cell r="G76"/>
          <cell r="H76"/>
          <cell r="I76"/>
          <cell r="J76"/>
          <cell r="K76"/>
          <cell r="L76"/>
          <cell r="M76"/>
          <cell r="N76"/>
        </row>
        <row r="77">
          <cell r="A77"/>
          <cell r="B77"/>
          <cell r="C77"/>
          <cell r="D77" t="str">
            <v>R_OTHER_INVEST</v>
          </cell>
          <cell r="E77"/>
          <cell r="F77" t="str">
            <v>Investment income</v>
          </cell>
          <cell r="G77"/>
          <cell r="H77"/>
          <cell r="I77">
            <v>2646</v>
          </cell>
          <cell r="J77">
            <v>2440</v>
          </cell>
          <cell r="K77">
            <v>2513</v>
          </cell>
          <cell r="L77">
            <v>2772</v>
          </cell>
          <cell r="M77">
            <v>2958</v>
          </cell>
          <cell r="N77">
            <v>3178</v>
          </cell>
        </row>
        <row r="78">
          <cell r="A78"/>
          <cell r="B78"/>
          <cell r="C78"/>
          <cell r="D78" t="str">
            <v>R_OTHER_OTHER</v>
          </cell>
          <cell r="E78"/>
          <cell r="F78" t="str">
            <v xml:space="preserve">Sales of goods and services, Other </v>
          </cell>
          <cell r="G78"/>
          <cell r="H78"/>
          <cell r="I78">
            <v>30773</v>
          </cell>
          <cell r="J78">
            <v>30375</v>
          </cell>
          <cell r="K78">
            <v>28223</v>
          </cell>
          <cell r="L78">
            <v>32023</v>
          </cell>
          <cell r="M78">
            <v>32761</v>
          </cell>
          <cell r="N78">
            <v>33743</v>
          </cell>
        </row>
        <row r="79">
          <cell r="A79"/>
          <cell r="B79"/>
          <cell r="C79"/>
          <cell r="D79" t="str">
            <v>R_OTHER_TOTAL</v>
          </cell>
          <cell r="E79"/>
          <cell r="F79" t="str">
            <v>Total Other Revenue</v>
          </cell>
          <cell r="G79"/>
          <cell r="H79"/>
          <cell r="I79">
            <v>33419</v>
          </cell>
          <cell r="J79">
            <v>32815</v>
          </cell>
          <cell r="K79">
            <v>30736</v>
          </cell>
          <cell r="L79">
            <v>34795</v>
          </cell>
          <cell r="M79">
            <v>35719</v>
          </cell>
          <cell r="N79">
            <v>36921</v>
          </cell>
        </row>
        <row r="80">
          <cell r="A80"/>
          <cell r="B80"/>
          <cell r="C80"/>
          <cell r="D80"/>
          <cell r="E80"/>
          <cell r="F80"/>
          <cell r="G80"/>
          <cell r="H80"/>
          <cell r="I80"/>
          <cell r="J80"/>
          <cell r="K80"/>
          <cell r="L80"/>
          <cell r="M80"/>
          <cell r="N80"/>
        </row>
        <row r="81">
          <cell r="A81"/>
          <cell r="B81"/>
          <cell r="C81"/>
          <cell r="D81" t="str">
            <v>R_TOTAL</v>
          </cell>
          <cell r="E81"/>
          <cell r="F81" t="str">
            <v>Total Revenue</v>
          </cell>
          <cell r="G81"/>
          <cell r="H81"/>
          <cell r="I81">
            <v>119142</v>
          </cell>
          <cell r="J81">
            <v>114403</v>
          </cell>
          <cell r="K81">
            <v>110067</v>
          </cell>
          <cell r="L81">
            <v>121284</v>
          </cell>
          <cell r="M81">
            <v>131418</v>
          </cell>
          <cell r="N81">
            <v>138183</v>
          </cell>
        </row>
        <row r="82">
          <cell r="A82"/>
          <cell r="B82"/>
          <cell r="C82"/>
          <cell r="D82"/>
          <cell r="E82"/>
          <cell r="F82"/>
          <cell r="G82"/>
          <cell r="H82"/>
          <cell r="I82"/>
          <cell r="J82"/>
          <cell r="K82"/>
          <cell r="L82"/>
          <cell r="M82"/>
          <cell r="N82"/>
        </row>
        <row r="83">
          <cell r="A83"/>
          <cell r="B83"/>
          <cell r="C83"/>
          <cell r="D83"/>
          <cell r="E83"/>
          <cell r="F83" t="str">
            <v>Expenses</v>
          </cell>
          <cell r="G83"/>
          <cell r="H83"/>
          <cell r="I83"/>
          <cell r="J83"/>
          <cell r="K83"/>
          <cell r="L83"/>
          <cell r="M83"/>
          <cell r="N83"/>
        </row>
        <row r="84">
          <cell r="A84"/>
          <cell r="B84"/>
          <cell r="C84"/>
          <cell r="D84"/>
          <cell r="E84"/>
          <cell r="F84"/>
          <cell r="G84"/>
          <cell r="H84"/>
          <cell r="I84"/>
          <cell r="J84"/>
          <cell r="K84"/>
          <cell r="L84"/>
          <cell r="M84"/>
          <cell r="N84"/>
        </row>
        <row r="85">
          <cell r="A85"/>
          <cell r="B85"/>
          <cell r="C85"/>
          <cell r="D85"/>
          <cell r="E85"/>
          <cell r="F85" t="str">
            <v>Transfer Payments and Subsidies</v>
          </cell>
          <cell r="G85"/>
          <cell r="H85"/>
          <cell r="I85"/>
          <cell r="J85"/>
          <cell r="K85"/>
          <cell r="L85"/>
          <cell r="M85"/>
          <cell r="N85"/>
        </row>
        <row r="86">
          <cell r="A86"/>
          <cell r="B86"/>
          <cell r="C86"/>
          <cell r="D86" t="str">
            <v>E_SA_PENSION</v>
          </cell>
          <cell r="E86"/>
          <cell r="F86" t="str">
            <v>New Zealand superannuation</v>
          </cell>
          <cell r="G86"/>
          <cell r="H86"/>
          <cell r="I86">
            <v>14562</v>
          </cell>
          <cell r="J86">
            <v>15516</v>
          </cell>
          <cell r="K86">
            <v>16346</v>
          </cell>
          <cell r="L86">
            <v>16941</v>
          </cell>
          <cell r="M86">
            <v>17859</v>
          </cell>
          <cell r="N86">
            <v>18983</v>
          </cell>
        </row>
        <row r="87">
          <cell r="A87"/>
          <cell r="B87"/>
          <cell r="C87"/>
          <cell r="D87" t="str">
            <v>E_SA_INC</v>
          </cell>
          <cell r="E87"/>
          <cell r="F87" t="str">
            <v>Family tax credit</v>
          </cell>
          <cell r="G87"/>
          <cell r="H87"/>
          <cell r="I87">
            <v>2131</v>
          </cell>
          <cell r="J87">
            <v>2144</v>
          </cell>
          <cell r="K87">
            <v>2139</v>
          </cell>
          <cell r="L87">
            <v>2042</v>
          </cell>
          <cell r="M87">
            <v>2043</v>
          </cell>
          <cell r="N87">
            <v>2125</v>
          </cell>
        </row>
        <row r="88">
          <cell r="A88"/>
          <cell r="B88"/>
          <cell r="C88"/>
          <cell r="D88" t="str">
            <v>E_SA_UNEMP</v>
          </cell>
          <cell r="E88"/>
          <cell r="F88" t="str">
            <v>Jobseeker support and emergency benefit</v>
          </cell>
          <cell r="G88"/>
          <cell r="H88"/>
          <cell r="I88">
            <v>1854</v>
          </cell>
          <cell r="J88">
            <v>2373</v>
          </cell>
          <cell r="K88">
            <v>4521</v>
          </cell>
          <cell r="L88">
            <v>3731</v>
          </cell>
          <cell r="M88">
            <v>3175</v>
          </cell>
          <cell r="N88">
            <v>2951</v>
          </cell>
        </row>
        <row r="89">
          <cell r="A89"/>
          <cell r="B89"/>
          <cell r="C89"/>
          <cell r="D89" t="str">
            <v>E_SA_INC</v>
          </cell>
          <cell r="E89"/>
          <cell r="F89" t="str">
            <v>Accommodation assistance</v>
          </cell>
          <cell r="G89"/>
          <cell r="H89"/>
          <cell r="I89">
            <v>1640</v>
          </cell>
          <cell r="J89">
            <v>1936</v>
          </cell>
          <cell r="K89">
            <v>2607</v>
          </cell>
          <cell r="L89">
            <v>2518</v>
          </cell>
          <cell r="M89">
            <v>2410</v>
          </cell>
          <cell r="N89">
            <v>2367</v>
          </cell>
        </row>
        <row r="90">
          <cell r="A90"/>
          <cell r="B90"/>
          <cell r="C90"/>
          <cell r="D90" t="str">
            <v>E_SA_INC</v>
          </cell>
          <cell r="E90"/>
          <cell r="F90" t="str">
            <v>Supported living payment</v>
          </cell>
          <cell r="G90"/>
          <cell r="H90"/>
          <cell r="I90">
            <v>1556</v>
          </cell>
          <cell r="J90">
            <v>1645</v>
          </cell>
          <cell r="K90">
            <v>1807</v>
          </cell>
          <cell r="L90">
            <v>1850</v>
          </cell>
          <cell r="M90">
            <v>1937</v>
          </cell>
          <cell r="N90">
            <v>2031</v>
          </cell>
        </row>
        <row r="91">
          <cell r="A91"/>
          <cell r="B91"/>
          <cell r="C91"/>
          <cell r="D91" t="str">
            <v>E_SA_INC</v>
          </cell>
          <cell r="E91"/>
          <cell r="F91" t="str">
            <v>Sole parent support</v>
          </cell>
          <cell r="G91"/>
          <cell r="H91"/>
          <cell r="I91">
            <v>1115</v>
          </cell>
          <cell r="J91">
            <v>1235</v>
          </cell>
          <cell r="K91">
            <v>1577</v>
          </cell>
          <cell r="L91">
            <v>1679</v>
          </cell>
          <cell r="M91">
            <v>1689</v>
          </cell>
          <cell r="N91">
            <v>1677</v>
          </cell>
        </row>
        <row r="92">
          <cell r="A92"/>
          <cell r="B92"/>
          <cell r="C92"/>
          <cell r="D92" t="str">
            <v>E_SA_OTHER</v>
          </cell>
          <cell r="E92"/>
          <cell r="F92" t="str">
            <v>Kiwisaver subsidies</v>
          </cell>
          <cell r="G92"/>
          <cell r="H92"/>
          <cell r="I92">
            <v>951</v>
          </cell>
          <cell r="J92">
            <v>944</v>
          </cell>
          <cell r="K92">
            <v>935</v>
          </cell>
          <cell r="L92">
            <v>970</v>
          </cell>
          <cell r="M92">
            <v>1002</v>
          </cell>
          <cell r="N92">
            <v>1036</v>
          </cell>
        </row>
        <row r="93">
          <cell r="A93"/>
          <cell r="B93"/>
          <cell r="C93"/>
          <cell r="D93" t="str">
            <v>E_SA_OTHER</v>
          </cell>
          <cell r="E93"/>
          <cell r="F93" t="str">
            <v>Official development assistance</v>
          </cell>
          <cell r="G93"/>
          <cell r="H93"/>
          <cell r="I93">
            <v>708</v>
          </cell>
          <cell r="J93">
            <v>784</v>
          </cell>
          <cell r="K93">
            <v>777</v>
          </cell>
          <cell r="L93">
            <v>819</v>
          </cell>
          <cell r="M93">
            <v>858</v>
          </cell>
          <cell r="N93">
            <v>860</v>
          </cell>
        </row>
        <row r="94">
          <cell r="A94"/>
          <cell r="B94"/>
          <cell r="C94"/>
          <cell r="D94" t="str">
            <v>E_SA_INC</v>
          </cell>
          <cell r="E94"/>
          <cell r="F94" t="str">
            <v>Other working for families tax credits</v>
          </cell>
          <cell r="G94"/>
          <cell r="H94"/>
          <cell r="I94">
            <v>635</v>
          </cell>
          <cell r="J94">
            <v>624</v>
          </cell>
          <cell r="K94">
            <v>653</v>
          </cell>
          <cell r="L94">
            <v>653</v>
          </cell>
          <cell r="M94">
            <v>653</v>
          </cell>
          <cell r="N94">
            <v>662</v>
          </cell>
        </row>
        <row r="95">
          <cell r="A95"/>
          <cell r="B95"/>
          <cell r="C95"/>
          <cell r="D95" t="str">
            <v>E_SA_OTHER</v>
          </cell>
          <cell r="E95"/>
          <cell r="F95" t="str">
            <v>Student allowances</v>
          </cell>
          <cell r="G95"/>
          <cell r="H95"/>
          <cell r="I95">
            <v>583</v>
          </cell>
          <cell r="J95">
            <v>580</v>
          </cell>
          <cell r="K95">
            <v>641</v>
          </cell>
          <cell r="L95">
            <v>682</v>
          </cell>
          <cell r="M95">
            <v>658</v>
          </cell>
          <cell r="N95">
            <v>642</v>
          </cell>
        </row>
        <row r="96">
          <cell r="A96"/>
          <cell r="B96"/>
          <cell r="C96"/>
          <cell r="D96" t="str">
            <v>E_SA_INC</v>
          </cell>
          <cell r="E96"/>
          <cell r="F96" t="str">
            <v>Winter energy payment</v>
          </cell>
          <cell r="G96"/>
          <cell r="H96"/>
          <cell r="I96">
            <v>441</v>
          </cell>
          <cell r="J96">
            <v>682</v>
          </cell>
          <cell r="K96">
            <v>880</v>
          </cell>
          <cell r="L96">
            <v>543</v>
          </cell>
          <cell r="M96">
            <v>532</v>
          </cell>
          <cell r="N96">
            <v>529</v>
          </cell>
        </row>
        <row r="97">
          <cell r="A97"/>
          <cell r="B97"/>
          <cell r="C97"/>
          <cell r="D97" t="str">
            <v>E_SA_INC</v>
          </cell>
          <cell r="E97"/>
          <cell r="F97" t="str">
            <v>Disability allowances</v>
          </cell>
          <cell r="G97"/>
          <cell r="H97"/>
          <cell r="I97">
            <v>386</v>
          </cell>
          <cell r="J97">
            <v>397</v>
          </cell>
          <cell r="K97">
            <v>419</v>
          </cell>
          <cell r="L97">
            <v>414</v>
          </cell>
          <cell r="M97">
            <v>411</v>
          </cell>
          <cell r="N97">
            <v>414</v>
          </cell>
        </row>
        <row r="98">
          <cell r="A98"/>
          <cell r="B98"/>
          <cell r="C98"/>
          <cell r="D98" t="str">
            <v>E_SA_INC</v>
          </cell>
          <cell r="E98"/>
          <cell r="F98" t="str">
            <v>Hardship assistance</v>
          </cell>
          <cell r="G98"/>
          <cell r="H98"/>
          <cell r="I98">
            <v>300</v>
          </cell>
          <cell r="J98">
            <v>400</v>
          </cell>
          <cell r="K98">
            <v>623</v>
          </cell>
          <cell r="L98">
            <v>609</v>
          </cell>
          <cell r="M98">
            <v>601</v>
          </cell>
          <cell r="N98">
            <v>609</v>
          </cell>
        </row>
        <row r="99">
          <cell r="A99"/>
          <cell r="B99"/>
          <cell r="C99"/>
          <cell r="D99" t="str">
            <v>E_SA_INC</v>
          </cell>
          <cell r="E99"/>
          <cell r="F99" t="str">
            <v>Orphan's/unsupported child's benefit</v>
          </cell>
          <cell r="G99"/>
          <cell r="H99"/>
          <cell r="I99">
            <v>225</v>
          </cell>
          <cell r="J99">
            <v>248</v>
          </cell>
          <cell r="K99">
            <v>268</v>
          </cell>
          <cell r="L99">
            <v>285</v>
          </cell>
          <cell r="M99">
            <v>304</v>
          </cell>
          <cell r="N99">
            <v>323</v>
          </cell>
        </row>
        <row r="100">
          <cell r="A100"/>
          <cell r="B100"/>
          <cell r="C100"/>
          <cell r="D100" t="str">
            <v>E_SA_INC</v>
          </cell>
          <cell r="E100"/>
          <cell r="F100" t="str">
            <v>Best start</v>
          </cell>
          <cell r="G100"/>
          <cell r="H100"/>
          <cell r="I100">
            <v>48</v>
          </cell>
          <cell r="J100">
            <v>188</v>
          </cell>
          <cell r="K100">
            <v>336</v>
          </cell>
          <cell r="L100">
            <v>447</v>
          </cell>
          <cell r="M100">
            <v>454</v>
          </cell>
          <cell r="N100">
            <v>471</v>
          </cell>
        </row>
        <row r="101">
          <cell r="A101"/>
          <cell r="B101"/>
          <cell r="C101"/>
          <cell r="D101" t="str">
            <v>E_SA_INC</v>
          </cell>
          <cell r="E101"/>
          <cell r="F101" t="str">
            <v>Income related rent subsidy</v>
          </cell>
          <cell r="G101"/>
          <cell r="H101"/>
          <cell r="I101">
            <v>45</v>
          </cell>
          <cell r="J101">
            <v>95</v>
          </cell>
          <cell r="K101">
            <v>157</v>
          </cell>
          <cell r="L101">
            <v>202</v>
          </cell>
          <cell r="M101">
            <v>150</v>
          </cell>
          <cell r="N101">
            <v>149</v>
          </cell>
        </row>
        <row r="102">
          <cell r="A102"/>
          <cell r="B102"/>
          <cell r="C102"/>
          <cell r="D102" t="str">
            <v>E_SA_OTHER</v>
          </cell>
          <cell r="E102"/>
          <cell r="F102" t="str">
            <v>Other social assistance benefits</v>
          </cell>
          <cell r="G102"/>
          <cell r="H102"/>
          <cell r="I102">
            <v>923</v>
          </cell>
          <cell r="J102">
            <v>1040</v>
          </cell>
          <cell r="K102">
            <v>1026</v>
          </cell>
          <cell r="L102">
            <v>1039</v>
          </cell>
          <cell r="M102">
            <v>1047</v>
          </cell>
          <cell r="N102">
            <v>1067</v>
          </cell>
        </row>
        <row r="103">
          <cell r="A103"/>
          <cell r="B103"/>
          <cell r="C103"/>
          <cell r="D103" t="str">
            <v>E_SA_TOTAL</v>
          </cell>
          <cell r="E103"/>
          <cell r="F103" t="str">
            <v>Total Transfer Payments and Subsidies</v>
          </cell>
          <cell r="G103"/>
          <cell r="H103"/>
          <cell r="I103">
            <v>28103</v>
          </cell>
          <cell r="J103">
            <v>30831</v>
          </cell>
          <cell r="K103">
            <v>35712</v>
          </cell>
          <cell r="L103">
            <v>35424</v>
          </cell>
          <cell r="M103">
            <v>35783</v>
          </cell>
          <cell r="N103">
            <v>36896</v>
          </cell>
        </row>
        <row r="104">
          <cell r="A104"/>
          <cell r="B104"/>
          <cell r="C104"/>
          <cell r="D104"/>
          <cell r="E104"/>
          <cell r="F104"/>
          <cell r="G104"/>
          <cell r="H104"/>
          <cell r="I104"/>
          <cell r="J104"/>
          <cell r="K104"/>
          <cell r="L104"/>
          <cell r="M104"/>
          <cell r="N104"/>
        </row>
        <row r="105">
          <cell r="A105"/>
          <cell r="B105"/>
          <cell r="C105"/>
          <cell r="D105"/>
          <cell r="E105"/>
          <cell r="F105" t="str">
            <v>Other Expenditure</v>
          </cell>
          <cell r="G105"/>
          <cell r="H105"/>
          <cell r="I105"/>
          <cell r="J105"/>
          <cell r="K105"/>
          <cell r="L105"/>
          <cell r="M105"/>
          <cell r="N105"/>
        </row>
        <row r="106">
          <cell r="A106"/>
          <cell r="B106"/>
          <cell r="C106"/>
          <cell r="D106" t="str">
            <v>E_OTHER_INTEREST</v>
          </cell>
          <cell r="E106"/>
          <cell r="F106" t="str">
            <v>Finance Costs</v>
          </cell>
          <cell r="G106"/>
          <cell r="H106"/>
          <cell r="I106">
            <v>4340</v>
          </cell>
          <cell r="J106">
            <v>3896</v>
          </cell>
          <cell r="K106">
            <v>3615</v>
          </cell>
          <cell r="L106">
            <v>4069</v>
          </cell>
          <cell r="M106">
            <v>4887</v>
          </cell>
          <cell r="N106">
            <v>5422</v>
          </cell>
        </row>
        <row r="107">
          <cell r="A107"/>
          <cell r="B107"/>
          <cell r="C107"/>
          <cell r="D107" t="str">
            <v>E_OTHER_EXP</v>
          </cell>
          <cell r="E107"/>
          <cell r="F107" t="str">
            <v>Other Expenses</v>
          </cell>
          <cell r="G107"/>
          <cell r="H107"/>
          <cell r="I107">
            <v>78992</v>
          </cell>
          <cell r="J107">
            <v>107957</v>
          </cell>
          <cell r="K107">
            <v>100258</v>
          </cell>
          <cell r="L107">
            <v>108547</v>
          </cell>
          <cell r="M107">
            <v>106769</v>
          </cell>
          <cell r="N107">
            <v>100349</v>
          </cell>
        </row>
        <row r="108">
          <cell r="A108"/>
          <cell r="B108"/>
          <cell r="C108"/>
          <cell r="D108" t="str">
            <v>E_OTHER_TOTAL</v>
          </cell>
          <cell r="E108"/>
          <cell r="F108" t="str">
            <v>Total Other Expenditure</v>
          </cell>
          <cell r="G108"/>
          <cell r="H108"/>
          <cell r="I108">
            <v>83332</v>
          </cell>
          <cell r="J108">
            <v>111853</v>
          </cell>
          <cell r="K108">
            <v>103873</v>
          </cell>
          <cell r="L108">
            <v>112616</v>
          </cell>
          <cell r="M108">
            <v>111656</v>
          </cell>
          <cell r="N108">
            <v>105771</v>
          </cell>
        </row>
        <row r="109">
          <cell r="A109"/>
          <cell r="B109"/>
          <cell r="C109"/>
          <cell r="D109"/>
          <cell r="E109"/>
          <cell r="F109"/>
          <cell r="G109"/>
          <cell r="H109"/>
          <cell r="I109"/>
          <cell r="J109"/>
          <cell r="K109"/>
          <cell r="L109"/>
          <cell r="M109"/>
          <cell r="N109"/>
        </row>
        <row r="110">
          <cell r="A110"/>
          <cell r="B110"/>
          <cell r="C110"/>
          <cell r="D110" t="str">
            <v>E_TOTAL</v>
          </cell>
          <cell r="E110"/>
          <cell r="F110" t="str">
            <v>Total Expenses</v>
          </cell>
          <cell r="G110"/>
          <cell r="H110"/>
          <cell r="I110">
            <v>111435</v>
          </cell>
          <cell r="J110">
            <v>142684</v>
          </cell>
          <cell r="K110">
            <v>139585</v>
          </cell>
          <cell r="L110">
            <v>148040</v>
          </cell>
          <cell r="M110">
            <v>147439</v>
          </cell>
          <cell r="N110">
            <v>142667</v>
          </cell>
        </row>
        <row r="111">
          <cell r="A111"/>
          <cell r="B111"/>
          <cell r="C111"/>
          <cell r="D111"/>
          <cell r="E111"/>
          <cell r="F111"/>
          <cell r="G111"/>
          <cell r="H111"/>
          <cell r="I111"/>
          <cell r="J111"/>
          <cell r="K111"/>
          <cell r="L111"/>
          <cell r="M111"/>
          <cell r="N111"/>
        </row>
        <row r="112">
          <cell r="A112"/>
          <cell r="B112"/>
          <cell r="C112"/>
          <cell r="D112"/>
          <cell r="E112"/>
          <cell r="F112" t="str">
            <v>Operating Balance</v>
          </cell>
          <cell r="G112"/>
          <cell r="H112"/>
          <cell r="I112"/>
          <cell r="J112"/>
          <cell r="K112"/>
          <cell r="L112"/>
          <cell r="M112"/>
          <cell r="N112"/>
        </row>
        <row r="113">
          <cell r="A113"/>
          <cell r="B113"/>
          <cell r="C113"/>
          <cell r="D113"/>
          <cell r="E113"/>
          <cell r="F113"/>
          <cell r="G113"/>
          <cell r="H113"/>
          <cell r="I113"/>
          <cell r="J113"/>
          <cell r="K113"/>
          <cell r="L113"/>
          <cell r="M113"/>
          <cell r="N113"/>
        </row>
        <row r="114">
          <cell r="A114"/>
          <cell r="B114"/>
          <cell r="C114"/>
          <cell r="D114"/>
          <cell r="E114"/>
          <cell r="F114" t="str">
            <v>OBEGAL excl. minority interest</v>
          </cell>
          <cell r="G114"/>
          <cell r="H114"/>
          <cell r="I114">
            <v>7707</v>
          </cell>
          <cell r="J114">
            <v>-28281</v>
          </cell>
          <cell r="K114">
            <v>-29518</v>
          </cell>
          <cell r="L114">
            <v>-26756</v>
          </cell>
          <cell r="M114">
            <v>-16021</v>
          </cell>
          <cell r="N114">
            <v>-4484</v>
          </cell>
        </row>
        <row r="115">
          <cell r="A115"/>
          <cell r="B115"/>
          <cell r="C115"/>
          <cell r="D115"/>
          <cell r="E115"/>
          <cell r="F115"/>
          <cell r="G115"/>
          <cell r="H115"/>
          <cell r="I115"/>
          <cell r="J115"/>
          <cell r="K115"/>
          <cell r="L115"/>
          <cell r="M115"/>
          <cell r="N115"/>
        </row>
        <row r="116">
          <cell r="A116"/>
          <cell r="B116"/>
          <cell r="C116"/>
          <cell r="D116"/>
          <cell r="E116"/>
          <cell r="F116" t="str">
            <v>Minority interests (Mixed ownership forgone profits)</v>
          </cell>
          <cell r="G116"/>
          <cell r="H116"/>
          <cell r="I116"/>
          <cell r="J116"/>
          <cell r="K116"/>
          <cell r="L116"/>
          <cell r="M116"/>
          <cell r="N116"/>
        </row>
        <row r="117">
          <cell r="A117"/>
          <cell r="B117"/>
          <cell r="C117"/>
          <cell r="D117"/>
          <cell r="E117"/>
          <cell r="F117" t="str">
            <v>Minority interest share of OBEGAL</v>
          </cell>
          <cell r="G117"/>
          <cell r="H117"/>
          <cell r="I117">
            <v>-337</v>
          </cell>
          <cell r="J117">
            <v>-12</v>
          </cell>
          <cell r="K117">
            <v>-81</v>
          </cell>
          <cell r="L117">
            <v>-443</v>
          </cell>
          <cell r="M117">
            <v>-433</v>
          </cell>
          <cell r="N117">
            <v>-451</v>
          </cell>
        </row>
        <row r="118">
          <cell r="A118"/>
          <cell r="B118"/>
          <cell r="C118"/>
          <cell r="D118" t="str">
            <v>OB_OBEGAL</v>
          </cell>
          <cell r="E118"/>
          <cell r="F118" t="str">
            <v>OBEGAL incl. minority interest</v>
          </cell>
          <cell r="G118"/>
          <cell r="H118"/>
          <cell r="I118">
            <v>7370</v>
          </cell>
          <cell r="J118">
            <v>-28293</v>
          </cell>
          <cell r="K118">
            <v>-29599</v>
          </cell>
          <cell r="L118">
            <v>-27199</v>
          </cell>
          <cell r="M118">
            <v>-16454</v>
          </cell>
          <cell r="N118">
            <v>-4935</v>
          </cell>
        </row>
        <row r="119">
          <cell r="A119"/>
          <cell r="B119"/>
          <cell r="C119"/>
          <cell r="D119"/>
          <cell r="E119"/>
          <cell r="F119"/>
          <cell r="G119"/>
          <cell r="H119"/>
          <cell r="I119"/>
          <cell r="J119"/>
          <cell r="K119"/>
          <cell r="L119"/>
          <cell r="M119"/>
          <cell r="N119"/>
        </row>
        <row r="120">
          <cell r="A120"/>
          <cell r="B120"/>
          <cell r="C120"/>
          <cell r="D120"/>
          <cell r="E120"/>
          <cell r="F120" t="str">
            <v>Gains and Losses</v>
          </cell>
          <cell r="G120" t="str">
            <v>Also includes net surplus/(deficit) from associates and JV</v>
          </cell>
          <cell r="H120"/>
          <cell r="I120">
            <v>-7041</v>
          </cell>
          <cell r="J120">
            <v>-8822</v>
          </cell>
          <cell r="K120">
            <v>273</v>
          </cell>
          <cell r="L120">
            <v>2967</v>
          </cell>
          <cell r="M120">
            <v>3445</v>
          </cell>
          <cell r="N120">
            <v>3899</v>
          </cell>
        </row>
        <row r="121">
          <cell r="A121"/>
          <cell r="B121"/>
          <cell r="C121"/>
          <cell r="D121"/>
          <cell r="E121"/>
          <cell r="F121"/>
          <cell r="G121"/>
          <cell r="H121"/>
          <cell r="I121"/>
          <cell r="J121"/>
          <cell r="K121"/>
          <cell r="L121"/>
          <cell r="M121"/>
          <cell r="N121"/>
        </row>
        <row r="122">
          <cell r="A122"/>
          <cell r="B122"/>
          <cell r="C122"/>
          <cell r="D122" t="str">
            <v>OB_TOTAL</v>
          </cell>
          <cell r="E122"/>
          <cell r="F122" t="str">
            <v>Operating Balance</v>
          </cell>
          <cell r="G122"/>
          <cell r="H122"/>
          <cell r="I122">
            <v>329</v>
          </cell>
          <cell r="J122">
            <v>-37115</v>
          </cell>
          <cell r="K122">
            <v>-29326</v>
          </cell>
          <cell r="L122">
            <v>-24232</v>
          </cell>
          <cell r="M122">
            <v>-13009</v>
          </cell>
          <cell r="N122">
            <v>-1036</v>
          </cell>
        </row>
        <row r="123">
          <cell r="A123"/>
          <cell r="B123"/>
          <cell r="C123"/>
          <cell r="D123"/>
          <cell r="E123"/>
          <cell r="F123"/>
          <cell r="G123"/>
          <cell r="H123"/>
          <cell r="I123"/>
          <cell r="J123"/>
          <cell r="K123"/>
          <cell r="L123"/>
          <cell r="M123"/>
          <cell r="N123"/>
        </row>
        <row r="124">
          <cell r="A124"/>
          <cell r="B124"/>
          <cell r="C124"/>
          <cell r="D124"/>
          <cell r="E124"/>
          <cell r="F124" t="str">
            <v>Adjustments for CAB</v>
          </cell>
          <cell r="G124"/>
          <cell r="H124"/>
          <cell r="I124"/>
          <cell r="J124"/>
          <cell r="K124"/>
          <cell r="L124"/>
          <cell r="M124"/>
          <cell r="N124"/>
        </row>
        <row r="125">
          <cell r="A125"/>
          <cell r="B125"/>
          <cell r="C125"/>
          <cell r="D125"/>
          <cell r="E125"/>
          <cell r="F125"/>
          <cell r="G125"/>
          <cell r="H125"/>
          <cell r="I125"/>
          <cell r="J125"/>
          <cell r="K125"/>
          <cell r="L125"/>
          <cell r="M125"/>
          <cell r="N125"/>
        </row>
        <row r="126">
          <cell r="A126"/>
          <cell r="B126"/>
          <cell r="C126"/>
          <cell r="D126"/>
          <cell r="E126"/>
          <cell r="F126" t="str">
            <v>OBEGAL excl. minority interest</v>
          </cell>
          <cell r="G126" t="str">
            <v>should this be excl or incl MI?? - the Key FI OBEGAL includes it</v>
          </cell>
          <cell r="H126"/>
          <cell r="I126">
            <v>7707</v>
          </cell>
          <cell r="J126">
            <v>-28281</v>
          </cell>
          <cell r="K126">
            <v>-29518</v>
          </cell>
          <cell r="L126">
            <v>-26756</v>
          </cell>
          <cell r="M126">
            <v>-16021</v>
          </cell>
          <cell r="N126">
            <v>-4484</v>
          </cell>
        </row>
        <row r="127">
          <cell r="A127"/>
          <cell r="B127"/>
          <cell r="C127"/>
          <cell r="D127"/>
          <cell r="E127"/>
          <cell r="F127"/>
          <cell r="G127"/>
          <cell r="H127"/>
          <cell r="I127"/>
          <cell r="J127"/>
          <cell r="K127"/>
          <cell r="L127"/>
          <cell r="M127"/>
          <cell r="N127"/>
        </row>
        <row r="128">
          <cell r="A128"/>
          <cell r="B128"/>
          <cell r="C128"/>
          <cell r="D128"/>
          <cell r="E128"/>
          <cell r="F128"/>
          <cell r="G128"/>
          <cell r="H128"/>
          <cell r="I128"/>
          <cell r="J128"/>
          <cell r="K128"/>
          <cell r="L128"/>
          <cell r="M128"/>
          <cell r="N128"/>
        </row>
        <row r="129">
          <cell r="A129"/>
          <cell r="B129"/>
          <cell r="C129"/>
          <cell r="D129"/>
          <cell r="E129"/>
          <cell r="F129" t="str">
            <v>NZSF Net Revenue (Retained Surplus)</v>
          </cell>
          <cell r="G129"/>
          <cell r="H129"/>
          <cell r="I129">
            <v>286</v>
          </cell>
          <cell r="J129">
            <v>1346</v>
          </cell>
          <cell r="K129">
            <v>-147</v>
          </cell>
          <cell r="L129">
            <v>-160</v>
          </cell>
          <cell r="M129">
            <v>-163</v>
          </cell>
          <cell r="N129">
            <v>-171</v>
          </cell>
        </row>
        <row r="130">
          <cell r="A130"/>
          <cell r="B130"/>
          <cell r="C130"/>
          <cell r="D130"/>
          <cell r="E130"/>
          <cell r="F130" t="str">
            <v>NZSF Contributions</v>
          </cell>
          <cell r="G130"/>
          <cell r="H130"/>
          <cell r="I130">
            <v>1000</v>
          </cell>
          <cell r="J130">
            <v>1460</v>
          </cell>
          <cell r="K130">
            <v>2120</v>
          </cell>
          <cell r="L130">
            <v>2420</v>
          </cell>
          <cell r="M130">
            <v>2030</v>
          </cell>
          <cell r="N130">
            <v>2332</v>
          </cell>
        </row>
        <row r="131">
          <cell r="A131"/>
          <cell r="B131"/>
          <cell r="C131"/>
          <cell r="D131" t="str">
            <v>OB_ADJ_NZSF</v>
          </cell>
          <cell r="E131"/>
          <cell r="F131" t="str">
            <v>Excluding NZSF</v>
          </cell>
          <cell r="G131"/>
          <cell r="H131"/>
          <cell r="I131">
            <v>1286</v>
          </cell>
          <cell r="J131">
            <v>2806</v>
          </cell>
          <cell r="K131">
            <v>1973</v>
          </cell>
          <cell r="L131">
            <v>2260</v>
          </cell>
          <cell r="M131">
            <v>1867</v>
          </cell>
          <cell r="N131">
            <v>2161</v>
          </cell>
        </row>
        <row r="132">
          <cell r="A132"/>
          <cell r="B132"/>
          <cell r="C132"/>
          <cell r="D132"/>
          <cell r="E132"/>
          <cell r="F132"/>
          <cell r="G132"/>
          <cell r="H132"/>
          <cell r="I132"/>
          <cell r="J132"/>
          <cell r="K132"/>
          <cell r="L132"/>
          <cell r="M132"/>
          <cell r="N132"/>
        </row>
        <row r="133">
          <cell r="A133"/>
          <cell r="B133"/>
          <cell r="C133"/>
          <cell r="D133"/>
          <cell r="E133"/>
          <cell r="F133"/>
          <cell r="G133"/>
          <cell r="H133"/>
          <cell r="I133"/>
          <cell r="J133"/>
          <cell r="K133"/>
          <cell r="L133"/>
          <cell r="M133"/>
          <cell r="N133"/>
        </row>
        <row r="134">
          <cell r="A134"/>
          <cell r="B134"/>
          <cell r="C134"/>
          <cell r="D134"/>
          <cell r="E134"/>
          <cell r="F134" t="str">
            <v>Reconstruction expenses (Total Crown) operating</v>
          </cell>
          <cell r="G134"/>
          <cell r="H134"/>
          <cell r="I134">
            <v>0</v>
          </cell>
          <cell r="J134">
            <v>0</v>
          </cell>
          <cell r="K134">
            <v>0</v>
          </cell>
          <cell r="L134">
            <v>0</v>
          </cell>
          <cell r="M134">
            <v>0</v>
          </cell>
          <cell r="N134">
            <v>0</v>
          </cell>
        </row>
        <row r="135">
          <cell r="A135"/>
          <cell r="B135"/>
          <cell r="C135"/>
          <cell r="D135"/>
          <cell r="E135"/>
          <cell r="F135" t="str">
            <v>Capital costs re earthquake (Total Crown)</v>
          </cell>
          <cell r="G135"/>
          <cell r="H135"/>
          <cell r="I135">
            <v>0</v>
          </cell>
          <cell r="J135">
            <v>0</v>
          </cell>
          <cell r="K135">
            <v>0</v>
          </cell>
          <cell r="L135">
            <v>0</v>
          </cell>
          <cell r="M135">
            <v>0</v>
          </cell>
          <cell r="N135">
            <v>0</v>
          </cell>
        </row>
        <row r="136">
          <cell r="A136"/>
          <cell r="B136"/>
          <cell r="C136"/>
          <cell r="D136" t="str">
            <v>OB_ADJ_ONEOFF</v>
          </cell>
          <cell r="E136"/>
          <cell r="F136" t="str">
            <v>Excluding Structural One-Offs</v>
          </cell>
          <cell r="G136"/>
          <cell r="H136"/>
          <cell r="I136">
            <v>0</v>
          </cell>
          <cell r="J136">
            <v>0</v>
          </cell>
          <cell r="K136">
            <v>0</v>
          </cell>
          <cell r="L136">
            <v>0</v>
          </cell>
          <cell r="M136">
            <v>0</v>
          </cell>
          <cell r="N136">
            <v>0</v>
          </cell>
        </row>
        <row r="137">
          <cell r="A137"/>
          <cell r="B137"/>
          <cell r="C137"/>
          <cell r="D137"/>
          <cell r="E137"/>
          <cell r="F137"/>
          <cell r="G137"/>
          <cell r="H137"/>
          <cell r="I137"/>
          <cell r="J137"/>
          <cell r="K137"/>
          <cell r="L137"/>
          <cell r="M137"/>
          <cell r="N137"/>
        </row>
        <row r="138">
          <cell r="A138"/>
          <cell r="B138"/>
          <cell r="C138"/>
          <cell r="D138"/>
          <cell r="E138"/>
          <cell r="F138"/>
          <cell r="G138"/>
          <cell r="H138"/>
          <cell r="I138"/>
          <cell r="J138"/>
          <cell r="K138"/>
          <cell r="L138"/>
          <cell r="M138"/>
          <cell r="N138"/>
        </row>
        <row r="139">
          <cell r="A139"/>
          <cell r="B139"/>
          <cell r="C139"/>
          <cell r="D139"/>
          <cell r="E139"/>
          <cell r="F139" t="str">
            <v>Impairment Adjustments</v>
          </cell>
          <cell r="G139"/>
          <cell r="H139"/>
          <cell r="I139"/>
          <cell r="J139"/>
          <cell r="K139"/>
          <cell r="L139"/>
          <cell r="M139"/>
          <cell r="N139"/>
        </row>
        <row r="140">
          <cell r="A140"/>
          <cell r="B140"/>
          <cell r="C140"/>
          <cell r="D140"/>
          <cell r="E140"/>
          <cell r="F140" t="str">
            <v>Placeholder</v>
          </cell>
          <cell r="G140"/>
          <cell r="H140"/>
          <cell r="I140"/>
          <cell r="J140"/>
          <cell r="K140"/>
          <cell r="L140"/>
          <cell r="M140"/>
          <cell r="N140"/>
        </row>
        <row r="141">
          <cell r="A141"/>
          <cell r="B141"/>
          <cell r="C141"/>
          <cell r="D141" t="str">
            <v>OB_ADJ_IMPAIR</v>
          </cell>
          <cell r="E141"/>
          <cell r="F141" t="str">
            <v>Excluding Impairments</v>
          </cell>
          <cell r="G141"/>
          <cell r="H141"/>
          <cell r="I141">
            <v>0</v>
          </cell>
          <cell r="J141">
            <v>0</v>
          </cell>
          <cell r="K141">
            <v>0</v>
          </cell>
          <cell r="L141">
            <v>0</v>
          </cell>
          <cell r="M141">
            <v>0</v>
          </cell>
          <cell r="N141">
            <v>0</v>
          </cell>
        </row>
        <row r="142">
          <cell r="A142"/>
          <cell r="B142"/>
          <cell r="C142"/>
          <cell r="D142"/>
          <cell r="E142"/>
          <cell r="F142"/>
          <cell r="G142"/>
          <cell r="H142"/>
          <cell r="I142"/>
          <cell r="J142"/>
          <cell r="K142"/>
          <cell r="L142"/>
          <cell r="M142"/>
          <cell r="N142"/>
        </row>
        <row r="143">
          <cell r="A143"/>
          <cell r="B143"/>
          <cell r="C143"/>
          <cell r="D143"/>
          <cell r="E143"/>
          <cell r="F143" t="str">
            <v>Placeholder Deposit Guarantee Scheme</v>
          </cell>
          <cell r="G143"/>
          <cell r="H143"/>
          <cell r="I143"/>
          <cell r="J143"/>
          <cell r="K143"/>
          <cell r="L143"/>
          <cell r="M143"/>
          <cell r="N143"/>
        </row>
        <row r="144">
          <cell r="A144"/>
          <cell r="B144"/>
          <cell r="C144"/>
          <cell r="D144"/>
          <cell r="E144"/>
          <cell r="F144" t="str">
            <v>ETS?</v>
          </cell>
          <cell r="G144"/>
          <cell r="H144"/>
          <cell r="I144"/>
          <cell r="J144"/>
          <cell r="K144"/>
          <cell r="L144"/>
          <cell r="M144"/>
          <cell r="N144"/>
        </row>
        <row r="145">
          <cell r="A145"/>
          <cell r="B145"/>
          <cell r="C145"/>
          <cell r="D145" t="str">
            <v>OB_ADJ_PROV</v>
          </cell>
          <cell r="E145"/>
          <cell r="F145" t="str">
            <v>Excluding Other Changes to Provisions</v>
          </cell>
          <cell r="G145"/>
          <cell r="H145"/>
          <cell r="I145">
            <v>0</v>
          </cell>
          <cell r="J145">
            <v>0</v>
          </cell>
          <cell r="K145">
            <v>0</v>
          </cell>
          <cell r="L145">
            <v>0</v>
          </cell>
          <cell r="M145">
            <v>0</v>
          </cell>
          <cell r="N145">
            <v>0</v>
          </cell>
        </row>
        <row r="146">
          <cell r="A146"/>
          <cell r="B146"/>
          <cell r="C146"/>
          <cell r="D146"/>
          <cell r="E146"/>
          <cell r="F146"/>
          <cell r="G146"/>
          <cell r="H146"/>
          <cell r="I146"/>
          <cell r="J146"/>
          <cell r="K146"/>
          <cell r="L146"/>
          <cell r="M146"/>
          <cell r="N146"/>
        </row>
        <row r="147">
          <cell r="A147"/>
          <cell r="B147"/>
          <cell r="C147"/>
          <cell r="D147"/>
          <cell r="E147"/>
          <cell r="F147"/>
          <cell r="G147"/>
          <cell r="H147"/>
          <cell r="I147"/>
          <cell r="J147"/>
          <cell r="K147"/>
          <cell r="L147"/>
          <cell r="M147"/>
          <cell r="N147"/>
        </row>
        <row r="148">
          <cell r="A148"/>
          <cell r="B148"/>
          <cell r="C148"/>
          <cell r="D148"/>
          <cell r="E148"/>
          <cell r="F148" t="str">
            <v>Placeholder KiwiRail</v>
          </cell>
          <cell r="G148"/>
          <cell r="H148"/>
          <cell r="I148"/>
          <cell r="J148"/>
          <cell r="K148"/>
          <cell r="L148"/>
          <cell r="M148"/>
          <cell r="N148"/>
        </row>
        <row r="149">
          <cell r="A149"/>
          <cell r="B149"/>
          <cell r="C149"/>
          <cell r="D149" t="str">
            <v>OB_ADJ_REVAL</v>
          </cell>
          <cell r="E149"/>
          <cell r="F149" t="str">
            <v>Excluding Other Revaluations and Gains/Losses</v>
          </cell>
          <cell r="G149"/>
          <cell r="H149"/>
          <cell r="I149">
            <v>0</v>
          </cell>
          <cell r="J149">
            <v>0</v>
          </cell>
          <cell r="K149">
            <v>0</v>
          </cell>
          <cell r="L149">
            <v>0</v>
          </cell>
          <cell r="M149">
            <v>0</v>
          </cell>
          <cell r="N149">
            <v>0</v>
          </cell>
        </row>
        <row r="150">
          <cell r="A150"/>
          <cell r="B150"/>
          <cell r="C150"/>
          <cell r="D150"/>
          <cell r="E150"/>
          <cell r="F150"/>
          <cell r="G150"/>
          <cell r="H150"/>
          <cell r="I150"/>
          <cell r="J150"/>
          <cell r="K150"/>
          <cell r="L150"/>
          <cell r="M150"/>
          <cell r="N150"/>
        </row>
        <row r="151">
          <cell r="A151"/>
          <cell r="B151"/>
          <cell r="C151"/>
          <cell r="D151"/>
          <cell r="E151"/>
          <cell r="F151"/>
          <cell r="G151"/>
          <cell r="H151"/>
          <cell r="I151"/>
          <cell r="J151"/>
          <cell r="K151"/>
          <cell r="L151"/>
          <cell r="M151"/>
          <cell r="N151"/>
        </row>
        <row r="152">
          <cell r="A152"/>
          <cell r="B152"/>
          <cell r="C152"/>
          <cell r="D152"/>
          <cell r="E152"/>
          <cell r="F152" t="str">
            <v>Placeholder Changes due to recognition basis</v>
          </cell>
          <cell r="G152"/>
          <cell r="H152"/>
          <cell r="I152"/>
          <cell r="J152"/>
          <cell r="K152"/>
          <cell r="L152"/>
          <cell r="M152"/>
          <cell r="N152"/>
        </row>
        <row r="153">
          <cell r="A153"/>
          <cell r="B153"/>
          <cell r="C153"/>
          <cell r="D153" t="str">
            <v>OB_ADJ_ACCT</v>
          </cell>
          <cell r="E153"/>
          <cell r="F153" t="str">
            <v>Excluding Accounting Standard Changes</v>
          </cell>
          <cell r="G153"/>
          <cell r="H153"/>
          <cell r="I153">
            <v>0</v>
          </cell>
          <cell r="J153">
            <v>0</v>
          </cell>
          <cell r="K153">
            <v>0</v>
          </cell>
          <cell r="L153">
            <v>0</v>
          </cell>
          <cell r="M153">
            <v>0</v>
          </cell>
          <cell r="N153">
            <v>0</v>
          </cell>
        </row>
        <row r="154">
          <cell r="A154"/>
          <cell r="B154"/>
          <cell r="C154"/>
          <cell r="D154"/>
          <cell r="E154"/>
          <cell r="F154"/>
          <cell r="G154"/>
          <cell r="H154"/>
          <cell r="I154"/>
          <cell r="J154"/>
          <cell r="K154"/>
          <cell r="L154"/>
          <cell r="M154"/>
          <cell r="N154"/>
        </row>
        <row r="155">
          <cell r="A155"/>
          <cell r="B155"/>
          <cell r="C155"/>
          <cell r="D155"/>
          <cell r="E155"/>
          <cell r="F155"/>
          <cell r="G155"/>
          <cell r="H155"/>
          <cell r="I155"/>
          <cell r="J155"/>
          <cell r="K155"/>
          <cell r="L155"/>
          <cell r="M155"/>
          <cell r="N155"/>
        </row>
        <row r="156">
          <cell r="A156"/>
          <cell r="B156"/>
          <cell r="C156"/>
          <cell r="D156" t="str">
            <v>OB_ADJ_TOTAL</v>
          </cell>
          <cell r="E156"/>
          <cell r="F156" t="str">
            <v>Total Adjustments</v>
          </cell>
          <cell r="G156"/>
          <cell r="H156"/>
          <cell r="I156">
            <v>1286</v>
          </cell>
          <cell r="J156">
            <v>2806</v>
          </cell>
          <cell r="K156">
            <v>1973</v>
          </cell>
          <cell r="L156">
            <v>2260</v>
          </cell>
          <cell r="M156">
            <v>1867</v>
          </cell>
          <cell r="N156">
            <v>2161</v>
          </cell>
        </row>
        <row r="157">
          <cell r="A157"/>
          <cell r="B157"/>
          <cell r="C157"/>
          <cell r="D157"/>
          <cell r="E157"/>
          <cell r="F157"/>
          <cell r="G157"/>
          <cell r="H157"/>
          <cell r="I157"/>
          <cell r="J157"/>
          <cell r="K157"/>
          <cell r="L157"/>
          <cell r="M157"/>
          <cell r="N157"/>
        </row>
        <row r="158">
          <cell r="A158"/>
          <cell r="B158"/>
          <cell r="C158"/>
          <cell r="D158"/>
          <cell r="E158"/>
          <cell r="F158" t="str">
            <v>Adjusted OBEGAL</v>
          </cell>
          <cell r="G158" t="str">
            <v>this shouuld use OBEGAL incl MI before adjustemtns</v>
          </cell>
          <cell r="H158"/>
          <cell r="I158">
            <v>8993</v>
          </cell>
          <cell r="J158">
            <v>-25475</v>
          </cell>
          <cell r="K158">
            <v>-27545</v>
          </cell>
          <cell r="L158">
            <v>-24496</v>
          </cell>
          <cell r="M158">
            <v>-14154</v>
          </cell>
          <cell r="N158">
            <v>-2323</v>
          </cell>
        </row>
        <row r="159">
          <cell r="A159"/>
          <cell r="B159"/>
          <cell r="C159"/>
          <cell r="D159"/>
          <cell r="E159"/>
          <cell r="F159"/>
          <cell r="G159"/>
          <cell r="H159"/>
          <cell r="I159"/>
          <cell r="J159"/>
          <cell r="K159"/>
          <cell r="L159"/>
          <cell r="M159"/>
          <cell r="N159"/>
        </row>
        <row r="160">
          <cell r="A160"/>
          <cell r="B160"/>
          <cell r="C160"/>
          <cell r="D160"/>
          <cell r="E160"/>
          <cell r="F160" t="str">
            <v>Other Information</v>
          </cell>
          <cell r="G160"/>
          <cell r="H160"/>
          <cell r="I160"/>
          <cell r="J160"/>
          <cell r="K160"/>
          <cell r="L160"/>
          <cell r="M160"/>
          <cell r="N160"/>
        </row>
        <row r="161">
          <cell r="A161"/>
          <cell r="B161"/>
          <cell r="C161"/>
          <cell r="D161"/>
          <cell r="E161"/>
          <cell r="F161"/>
          <cell r="G161"/>
          <cell r="H161"/>
          <cell r="I161"/>
          <cell r="J161"/>
          <cell r="K161"/>
          <cell r="L161"/>
          <cell r="M161"/>
          <cell r="N161"/>
        </row>
        <row r="162">
          <cell r="A162"/>
          <cell r="B162"/>
          <cell r="C162"/>
          <cell r="D162" t="str">
            <v>E_SA_NEW</v>
          </cell>
          <cell r="E162"/>
          <cell r="F162" t="str">
            <v>New Transfer Payments and Subsidies</v>
          </cell>
          <cell r="G162"/>
          <cell r="H162"/>
          <cell r="I162">
            <v>0</v>
          </cell>
          <cell r="J162">
            <v>0</v>
          </cell>
          <cell r="K162">
            <v>0</v>
          </cell>
          <cell r="L162">
            <v>0</v>
          </cell>
          <cell r="M162">
            <v>0</v>
          </cell>
          <cell r="N162">
            <v>0</v>
          </cell>
        </row>
        <row r="163">
          <cell r="A163"/>
          <cell r="B163"/>
          <cell r="C163"/>
          <cell r="D163" t="str">
            <v>E_SA_STOP</v>
          </cell>
          <cell r="E163"/>
          <cell r="F163" t="str">
            <v>Removed Transfer Payments and Subsidies</v>
          </cell>
          <cell r="G163"/>
          <cell r="H163"/>
          <cell r="I163">
            <v>0</v>
          </cell>
          <cell r="J163">
            <v>0</v>
          </cell>
          <cell r="K163">
            <v>0</v>
          </cell>
          <cell r="L163">
            <v>0</v>
          </cell>
          <cell r="M163">
            <v>0</v>
          </cell>
          <cell r="N163">
            <v>0</v>
          </cell>
        </row>
        <row r="164">
          <cell r="A164"/>
          <cell r="B164"/>
          <cell r="C164"/>
          <cell r="D164" t="str">
            <v>E_SA_CHG</v>
          </cell>
          <cell r="E164"/>
          <cell r="F164" t="str">
            <v>Discretionary Change in Transfer Payments and Subsidies</v>
          </cell>
          <cell r="G164"/>
          <cell r="H164"/>
          <cell r="I164">
            <v>0</v>
          </cell>
          <cell r="J164">
            <v>0</v>
          </cell>
          <cell r="K164">
            <v>0</v>
          </cell>
          <cell r="L164">
            <v>0</v>
          </cell>
          <cell r="M164">
            <v>0</v>
          </cell>
          <cell r="N164">
            <v>0</v>
          </cell>
        </row>
        <row r="165">
          <cell r="A165"/>
          <cell r="B165"/>
          <cell r="C165"/>
          <cell r="D165"/>
          <cell r="E165"/>
          <cell r="F165"/>
          <cell r="G165"/>
          <cell r="H165"/>
          <cell r="I165"/>
          <cell r="J165"/>
          <cell r="K165"/>
          <cell r="L165"/>
          <cell r="M165"/>
          <cell r="N165"/>
        </row>
        <row r="166">
          <cell r="A166"/>
          <cell r="B166"/>
          <cell r="C166"/>
          <cell r="D166"/>
          <cell r="E166"/>
          <cell r="F166"/>
          <cell r="G166"/>
          <cell r="H166"/>
          <cell r="I166"/>
          <cell r="J166"/>
          <cell r="K166"/>
          <cell r="L166"/>
          <cell r="M166"/>
          <cell r="N166"/>
        </row>
        <row r="167">
          <cell r="A167"/>
          <cell r="B167"/>
          <cell r="C167"/>
          <cell r="D167"/>
          <cell r="E167"/>
          <cell r="F167"/>
          <cell r="G167"/>
          <cell r="H167"/>
          <cell r="I167"/>
          <cell r="J167"/>
          <cell r="K167"/>
          <cell r="L167"/>
          <cell r="M167"/>
          <cell r="N167"/>
        </row>
        <row r="168">
          <cell r="A168"/>
          <cell r="B168"/>
          <cell r="C168"/>
          <cell r="D168"/>
          <cell r="E168"/>
          <cell r="F168"/>
          <cell r="G168"/>
          <cell r="H168"/>
          <cell r="I168"/>
          <cell r="J168"/>
          <cell r="K168"/>
          <cell r="L168"/>
          <cell r="M168"/>
          <cell r="N168"/>
        </row>
        <row r="169">
          <cell r="A169"/>
          <cell r="B169"/>
          <cell r="C169"/>
          <cell r="D169"/>
          <cell r="E169"/>
          <cell r="F169"/>
          <cell r="G169"/>
          <cell r="H169"/>
          <cell r="I169"/>
          <cell r="J169"/>
          <cell r="K169"/>
          <cell r="L169"/>
          <cell r="M169"/>
          <cell r="N169"/>
        </row>
        <row r="170">
          <cell r="A170"/>
          <cell r="B170"/>
          <cell r="C170"/>
          <cell r="D170"/>
          <cell r="E170"/>
          <cell r="F170"/>
          <cell r="G170"/>
          <cell r="H170"/>
          <cell r="I170"/>
          <cell r="J170"/>
          <cell r="K170"/>
          <cell r="L170"/>
          <cell r="M170"/>
          <cell r="N170"/>
        </row>
        <row r="171">
          <cell r="A171"/>
          <cell r="B171"/>
          <cell r="C171"/>
          <cell r="D171"/>
          <cell r="E171"/>
          <cell r="F171"/>
          <cell r="G171"/>
          <cell r="H171"/>
          <cell r="I171"/>
          <cell r="J171"/>
          <cell r="K171"/>
          <cell r="L171"/>
          <cell r="M171"/>
          <cell r="N171"/>
        </row>
        <row r="172">
          <cell r="A172"/>
          <cell r="B172"/>
          <cell r="C172"/>
          <cell r="D172"/>
          <cell r="E172"/>
          <cell r="F172"/>
          <cell r="G172"/>
          <cell r="H172"/>
          <cell r="I172"/>
          <cell r="J172"/>
          <cell r="K172"/>
          <cell r="L172"/>
          <cell r="M172"/>
          <cell r="N172"/>
        </row>
        <row r="173">
          <cell r="A173"/>
          <cell r="B173"/>
          <cell r="C173"/>
          <cell r="D173"/>
          <cell r="E173"/>
          <cell r="F173"/>
          <cell r="G173"/>
          <cell r="H173"/>
          <cell r="I173"/>
          <cell r="J173"/>
          <cell r="K173"/>
          <cell r="L173"/>
          <cell r="M173"/>
          <cell r="N173"/>
        </row>
        <row r="174">
          <cell r="A174"/>
          <cell r="B174"/>
          <cell r="C174"/>
          <cell r="D174"/>
          <cell r="E174"/>
          <cell r="F174"/>
          <cell r="G174"/>
          <cell r="H174"/>
          <cell r="I174"/>
          <cell r="J174"/>
          <cell r="K174"/>
          <cell r="L174"/>
          <cell r="M174"/>
          <cell r="N174"/>
        </row>
        <row r="175">
          <cell r="A175"/>
          <cell r="B175"/>
          <cell r="C175"/>
          <cell r="D175"/>
          <cell r="E175"/>
          <cell r="F175"/>
          <cell r="G175"/>
          <cell r="H175"/>
          <cell r="I175"/>
          <cell r="J175"/>
          <cell r="K175"/>
          <cell r="L175"/>
          <cell r="M175"/>
          <cell r="N175"/>
        </row>
        <row r="176">
          <cell r="A176"/>
          <cell r="B176"/>
          <cell r="C176"/>
          <cell r="D176"/>
          <cell r="E176"/>
          <cell r="F176"/>
          <cell r="G176"/>
          <cell r="H176"/>
          <cell r="I176"/>
          <cell r="J176"/>
          <cell r="K176"/>
          <cell r="L176"/>
          <cell r="M176"/>
          <cell r="N176"/>
        </row>
        <row r="177">
          <cell r="A177"/>
          <cell r="B177"/>
          <cell r="C177"/>
          <cell r="D177"/>
          <cell r="E177"/>
          <cell r="F177"/>
          <cell r="G177"/>
          <cell r="H177"/>
          <cell r="I177"/>
          <cell r="J177"/>
          <cell r="K177"/>
          <cell r="L177"/>
          <cell r="M177"/>
          <cell r="N177"/>
        </row>
        <row r="178">
          <cell r="A178"/>
          <cell r="B178"/>
          <cell r="C178"/>
          <cell r="D178"/>
          <cell r="E178"/>
          <cell r="F178"/>
          <cell r="G178"/>
          <cell r="H178"/>
          <cell r="I178"/>
          <cell r="J178"/>
          <cell r="K178"/>
          <cell r="L178"/>
          <cell r="M178"/>
          <cell r="N178"/>
        </row>
        <row r="179">
          <cell r="A179"/>
          <cell r="B179"/>
          <cell r="C179"/>
          <cell r="D179"/>
          <cell r="E179"/>
          <cell r="F179"/>
          <cell r="G179"/>
          <cell r="H179"/>
          <cell r="I179"/>
          <cell r="J179"/>
          <cell r="K179"/>
          <cell r="L179"/>
          <cell r="M179"/>
          <cell r="N179"/>
        </row>
        <row r="180">
          <cell r="A180"/>
          <cell r="B180"/>
          <cell r="C180"/>
          <cell r="D180"/>
          <cell r="E180"/>
          <cell r="F180"/>
          <cell r="G180"/>
          <cell r="H180"/>
          <cell r="I180"/>
          <cell r="J180"/>
          <cell r="K180"/>
          <cell r="L180"/>
          <cell r="M180"/>
          <cell r="N180"/>
        </row>
        <row r="181">
          <cell r="A181"/>
          <cell r="B181"/>
          <cell r="C181"/>
          <cell r="D181"/>
          <cell r="E181"/>
          <cell r="F181"/>
          <cell r="G181"/>
          <cell r="H181"/>
          <cell r="I181"/>
          <cell r="J181"/>
          <cell r="K181"/>
          <cell r="L181"/>
          <cell r="M181"/>
          <cell r="N181"/>
        </row>
        <row r="182">
          <cell r="A182"/>
          <cell r="B182"/>
          <cell r="C182"/>
          <cell r="D182"/>
          <cell r="E182"/>
          <cell r="F182"/>
          <cell r="G182"/>
          <cell r="H182"/>
          <cell r="I182"/>
          <cell r="J182"/>
          <cell r="K182"/>
          <cell r="L182"/>
          <cell r="M182"/>
          <cell r="N182"/>
        </row>
        <row r="183">
          <cell r="A183"/>
          <cell r="B183"/>
          <cell r="C183"/>
          <cell r="D183"/>
          <cell r="E183"/>
          <cell r="F183"/>
          <cell r="G183"/>
          <cell r="H183"/>
          <cell r="I183"/>
          <cell r="J183"/>
          <cell r="K183"/>
          <cell r="L183"/>
          <cell r="M183"/>
          <cell r="N183"/>
        </row>
        <row r="184">
          <cell r="A184"/>
          <cell r="B184"/>
          <cell r="C184"/>
          <cell r="D184"/>
          <cell r="E184"/>
          <cell r="F184"/>
          <cell r="G184"/>
          <cell r="H184"/>
          <cell r="I184"/>
          <cell r="J184"/>
          <cell r="K184"/>
          <cell r="L184"/>
          <cell r="M184"/>
          <cell r="N184"/>
        </row>
        <row r="185">
          <cell r="A185"/>
          <cell r="B185"/>
          <cell r="C185"/>
          <cell r="D185"/>
          <cell r="E185"/>
          <cell r="F185"/>
          <cell r="G185"/>
          <cell r="H185"/>
          <cell r="I185"/>
          <cell r="J185"/>
          <cell r="K185"/>
          <cell r="L185"/>
          <cell r="M185"/>
          <cell r="N185"/>
        </row>
        <row r="186">
          <cell r="A186"/>
          <cell r="B186"/>
          <cell r="C186"/>
          <cell r="D186"/>
          <cell r="E186"/>
          <cell r="F186"/>
          <cell r="G186"/>
          <cell r="H186"/>
          <cell r="I186"/>
          <cell r="J186"/>
          <cell r="K186"/>
          <cell r="L186"/>
          <cell r="M186"/>
          <cell r="N186"/>
        </row>
        <row r="187">
          <cell r="A187"/>
          <cell r="B187"/>
          <cell r="C187"/>
          <cell r="D187"/>
          <cell r="E187"/>
          <cell r="F187"/>
          <cell r="G187"/>
          <cell r="H187"/>
          <cell r="I187"/>
          <cell r="J187"/>
          <cell r="K187"/>
          <cell r="L187"/>
          <cell r="M187"/>
          <cell r="N187"/>
        </row>
        <row r="188">
          <cell r="A188"/>
          <cell r="B188"/>
          <cell r="C188"/>
          <cell r="D188"/>
          <cell r="E188"/>
          <cell r="F188"/>
          <cell r="G188"/>
          <cell r="H188"/>
          <cell r="I188"/>
          <cell r="J188"/>
          <cell r="K188"/>
          <cell r="L188"/>
          <cell r="M188"/>
          <cell r="N188"/>
        </row>
        <row r="189">
          <cell r="A189"/>
          <cell r="B189"/>
          <cell r="C189"/>
          <cell r="D189"/>
          <cell r="E189"/>
          <cell r="F189"/>
          <cell r="G189"/>
          <cell r="H189"/>
          <cell r="I189"/>
          <cell r="J189"/>
          <cell r="K189"/>
          <cell r="L189"/>
          <cell r="M189"/>
          <cell r="N189"/>
        </row>
        <row r="190">
          <cell r="A190"/>
          <cell r="B190"/>
          <cell r="C190"/>
          <cell r="D190"/>
          <cell r="E190"/>
          <cell r="F190"/>
          <cell r="G190"/>
          <cell r="H190"/>
          <cell r="I190"/>
          <cell r="J190"/>
          <cell r="K190"/>
          <cell r="L190"/>
          <cell r="M190"/>
          <cell r="N190"/>
        </row>
        <row r="191">
          <cell r="A191"/>
          <cell r="B191"/>
          <cell r="C191"/>
          <cell r="D191"/>
          <cell r="E191"/>
          <cell r="F191"/>
          <cell r="G191"/>
          <cell r="H191"/>
          <cell r="I191"/>
          <cell r="J191"/>
          <cell r="K191"/>
          <cell r="L191"/>
          <cell r="M191"/>
          <cell r="N191"/>
        </row>
        <row r="192">
          <cell r="A192"/>
          <cell r="B192"/>
          <cell r="C192"/>
          <cell r="D192"/>
          <cell r="E192"/>
          <cell r="F192"/>
          <cell r="G192"/>
          <cell r="H192"/>
          <cell r="I192"/>
          <cell r="J192"/>
          <cell r="K192"/>
          <cell r="L192"/>
          <cell r="M192"/>
          <cell r="N192"/>
        </row>
        <row r="193">
          <cell r="A193"/>
          <cell r="B193"/>
          <cell r="C193"/>
          <cell r="D193"/>
          <cell r="E193"/>
          <cell r="F193"/>
          <cell r="G193"/>
          <cell r="H193"/>
          <cell r="I193"/>
          <cell r="J193"/>
          <cell r="K193"/>
          <cell r="L193"/>
          <cell r="M193"/>
          <cell r="N193"/>
        </row>
        <row r="194">
          <cell r="A194"/>
          <cell r="B194"/>
          <cell r="C194"/>
          <cell r="D194"/>
          <cell r="E194"/>
          <cell r="F194"/>
          <cell r="G194"/>
          <cell r="H194"/>
          <cell r="I194"/>
          <cell r="J194"/>
          <cell r="K194"/>
          <cell r="L194"/>
          <cell r="M194"/>
          <cell r="N194"/>
        </row>
        <row r="195">
          <cell r="A195"/>
          <cell r="B195"/>
          <cell r="C195"/>
          <cell r="D195"/>
          <cell r="E195"/>
          <cell r="F195"/>
          <cell r="G195"/>
          <cell r="H195"/>
          <cell r="I195"/>
          <cell r="J195"/>
          <cell r="K195"/>
          <cell r="L195"/>
          <cell r="M195"/>
          <cell r="N195"/>
        </row>
        <row r="196">
          <cell r="A196"/>
          <cell r="B196"/>
          <cell r="C196"/>
          <cell r="D196"/>
          <cell r="E196"/>
          <cell r="F196"/>
          <cell r="G196"/>
          <cell r="H196"/>
          <cell r="I196"/>
          <cell r="J196"/>
          <cell r="K196"/>
          <cell r="L196"/>
          <cell r="M196"/>
          <cell r="N196"/>
        </row>
        <row r="197">
          <cell r="A197"/>
          <cell r="B197"/>
          <cell r="C197"/>
          <cell r="D197"/>
          <cell r="E197"/>
          <cell r="F197"/>
          <cell r="G197"/>
          <cell r="H197"/>
          <cell r="I197"/>
          <cell r="J197"/>
          <cell r="K197"/>
          <cell r="L197"/>
          <cell r="M197"/>
          <cell r="N197"/>
        </row>
        <row r="198">
          <cell r="A198"/>
          <cell r="B198"/>
          <cell r="C198"/>
          <cell r="D198"/>
          <cell r="E198"/>
          <cell r="F198"/>
          <cell r="G198"/>
          <cell r="H198"/>
          <cell r="I198"/>
          <cell r="J198"/>
          <cell r="K198"/>
          <cell r="L198"/>
          <cell r="M198"/>
          <cell r="N198"/>
        </row>
        <row r="199">
          <cell r="A199"/>
          <cell r="B199"/>
          <cell r="C199"/>
          <cell r="D199"/>
          <cell r="E199"/>
          <cell r="F199"/>
          <cell r="G199"/>
          <cell r="H199"/>
          <cell r="I199"/>
          <cell r="J199"/>
          <cell r="K199"/>
          <cell r="L199"/>
          <cell r="M199"/>
          <cell r="N199"/>
        </row>
        <row r="200">
          <cell r="A200"/>
          <cell r="B200"/>
          <cell r="C200"/>
          <cell r="D200"/>
          <cell r="E200"/>
          <cell r="F200"/>
          <cell r="G200"/>
          <cell r="H200"/>
          <cell r="I200"/>
          <cell r="J200"/>
          <cell r="K200"/>
          <cell r="L200"/>
          <cell r="M200"/>
          <cell r="N200"/>
        </row>
        <row r="201">
          <cell r="A201"/>
          <cell r="B201"/>
          <cell r="C201"/>
          <cell r="D201"/>
          <cell r="E201"/>
          <cell r="F201"/>
          <cell r="G201"/>
          <cell r="H201"/>
          <cell r="I201"/>
          <cell r="J201"/>
          <cell r="K201"/>
          <cell r="L201"/>
          <cell r="M201"/>
          <cell r="N201"/>
        </row>
        <row r="202">
          <cell r="A202"/>
          <cell r="B202"/>
          <cell r="C202"/>
          <cell r="D202"/>
          <cell r="E202"/>
          <cell r="F202"/>
          <cell r="G202"/>
          <cell r="H202"/>
          <cell r="I202"/>
          <cell r="J202"/>
          <cell r="K202"/>
          <cell r="L202"/>
          <cell r="M202"/>
          <cell r="N202"/>
        </row>
        <row r="203">
          <cell r="A203"/>
          <cell r="B203"/>
          <cell r="C203"/>
          <cell r="D203"/>
          <cell r="E203"/>
          <cell r="F203"/>
          <cell r="G203"/>
          <cell r="H203"/>
          <cell r="I203"/>
          <cell r="J203"/>
          <cell r="K203"/>
          <cell r="L203"/>
          <cell r="M203"/>
          <cell r="N203"/>
        </row>
        <row r="204">
          <cell r="A204"/>
          <cell r="B204"/>
          <cell r="C204"/>
          <cell r="D204"/>
          <cell r="E204"/>
          <cell r="F204"/>
          <cell r="G204"/>
          <cell r="H204"/>
          <cell r="I204"/>
          <cell r="J204"/>
          <cell r="K204"/>
          <cell r="L204"/>
          <cell r="M204"/>
          <cell r="N204"/>
        </row>
        <row r="205">
          <cell r="A205"/>
          <cell r="B205"/>
          <cell r="C205"/>
          <cell r="D205"/>
          <cell r="E205"/>
          <cell r="F205"/>
          <cell r="G205"/>
          <cell r="H205"/>
          <cell r="I205"/>
          <cell r="J205"/>
          <cell r="K205"/>
          <cell r="L205"/>
          <cell r="M205"/>
          <cell r="N205"/>
        </row>
        <row r="206">
          <cell r="A206"/>
          <cell r="B206"/>
          <cell r="C206"/>
          <cell r="D206"/>
          <cell r="E206"/>
          <cell r="F206"/>
          <cell r="G206"/>
          <cell r="H206"/>
          <cell r="I206"/>
          <cell r="J206"/>
          <cell r="K206"/>
          <cell r="L206"/>
          <cell r="M206"/>
          <cell r="N206"/>
        </row>
        <row r="207">
          <cell r="A207"/>
          <cell r="B207"/>
          <cell r="C207"/>
          <cell r="D207"/>
          <cell r="E207"/>
          <cell r="F207"/>
          <cell r="G207"/>
          <cell r="H207"/>
          <cell r="I207"/>
          <cell r="J207"/>
          <cell r="K207"/>
          <cell r="L207"/>
          <cell r="M207"/>
          <cell r="N207"/>
        </row>
        <row r="208">
          <cell r="A208"/>
          <cell r="B208"/>
          <cell r="C208"/>
          <cell r="D208"/>
          <cell r="E208"/>
          <cell r="F208"/>
          <cell r="G208"/>
          <cell r="H208"/>
          <cell r="I208"/>
          <cell r="J208"/>
          <cell r="K208"/>
          <cell r="L208"/>
          <cell r="M208"/>
          <cell r="N208"/>
        </row>
        <row r="209">
          <cell r="A209"/>
          <cell r="B209"/>
          <cell r="C209"/>
          <cell r="D209"/>
          <cell r="E209"/>
          <cell r="F209"/>
          <cell r="G209"/>
          <cell r="H209"/>
          <cell r="I209"/>
          <cell r="J209"/>
          <cell r="K209"/>
          <cell r="L209"/>
          <cell r="M209"/>
          <cell r="N209"/>
        </row>
        <row r="210">
          <cell r="A210"/>
          <cell r="B210"/>
          <cell r="C210"/>
          <cell r="D210"/>
          <cell r="E210"/>
          <cell r="F210"/>
          <cell r="G210"/>
          <cell r="H210"/>
          <cell r="I210"/>
          <cell r="J210"/>
          <cell r="K210"/>
          <cell r="L210"/>
          <cell r="M210"/>
          <cell r="N210"/>
        </row>
        <row r="211">
          <cell r="A211"/>
          <cell r="B211"/>
          <cell r="C211"/>
          <cell r="D211"/>
          <cell r="E211"/>
          <cell r="F211"/>
          <cell r="G211"/>
          <cell r="H211"/>
          <cell r="I211"/>
          <cell r="J211"/>
          <cell r="K211"/>
          <cell r="L211"/>
          <cell r="M211"/>
          <cell r="N211"/>
        </row>
        <row r="212">
          <cell r="A212"/>
          <cell r="B212"/>
          <cell r="C212"/>
          <cell r="D212"/>
          <cell r="E212"/>
          <cell r="F212"/>
          <cell r="G212"/>
          <cell r="H212"/>
          <cell r="I212"/>
          <cell r="J212"/>
          <cell r="K212"/>
          <cell r="L212"/>
          <cell r="M212"/>
          <cell r="N212"/>
        </row>
        <row r="213">
          <cell r="A213"/>
          <cell r="B213"/>
          <cell r="C213"/>
          <cell r="D213"/>
          <cell r="E213"/>
          <cell r="F213"/>
          <cell r="G213"/>
          <cell r="H213"/>
          <cell r="I213"/>
          <cell r="J213"/>
          <cell r="K213"/>
          <cell r="L213"/>
          <cell r="M213"/>
          <cell r="N213"/>
        </row>
        <row r="214">
          <cell r="A214"/>
          <cell r="B214"/>
          <cell r="C214"/>
          <cell r="D214"/>
          <cell r="E214"/>
          <cell r="F214"/>
          <cell r="G214"/>
          <cell r="H214"/>
          <cell r="I214"/>
          <cell r="J214"/>
          <cell r="K214"/>
          <cell r="L214"/>
          <cell r="M214"/>
          <cell r="N214"/>
        </row>
        <row r="215">
          <cell r="A215"/>
          <cell r="B215"/>
          <cell r="C215"/>
          <cell r="D215"/>
          <cell r="E215"/>
          <cell r="F215"/>
          <cell r="G215"/>
          <cell r="H215"/>
          <cell r="I215"/>
          <cell r="J215"/>
          <cell r="K215"/>
          <cell r="L215"/>
          <cell r="M215"/>
          <cell r="N215"/>
        </row>
        <row r="216">
          <cell r="A216"/>
          <cell r="B216"/>
          <cell r="C216"/>
          <cell r="D216"/>
          <cell r="E216"/>
          <cell r="F216"/>
          <cell r="G216"/>
          <cell r="H216"/>
          <cell r="I216"/>
          <cell r="J216"/>
          <cell r="K216"/>
          <cell r="L216"/>
          <cell r="M216"/>
          <cell r="N216"/>
        </row>
        <row r="217">
          <cell r="A217"/>
          <cell r="B217"/>
          <cell r="C217"/>
          <cell r="D217"/>
          <cell r="E217"/>
          <cell r="F217"/>
          <cell r="G217"/>
          <cell r="H217"/>
          <cell r="I217"/>
          <cell r="J217"/>
          <cell r="K217"/>
          <cell r="L217"/>
          <cell r="M217"/>
          <cell r="N217"/>
        </row>
        <row r="218">
          <cell r="A218"/>
          <cell r="B218"/>
          <cell r="C218"/>
          <cell r="D218"/>
          <cell r="E218"/>
          <cell r="F218"/>
          <cell r="G218"/>
          <cell r="H218"/>
          <cell r="I218"/>
          <cell r="J218"/>
          <cell r="K218"/>
          <cell r="L218"/>
          <cell r="M218"/>
          <cell r="N218"/>
        </row>
        <row r="219">
          <cell r="A219"/>
          <cell r="B219"/>
          <cell r="C219"/>
          <cell r="D219"/>
          <cell r="E219"/>
          <cell r="F219"/>
          <cell r="G219"/>
          <cell r="H219"/>
          <cell r="I219"/>
          <cell r="J219"/>
          <cell r="K219"/>
          <cell r="L219"/>
          <cell r="M219"/>
          <cell r="N219"/>
        </row>
        <row r="220">
          <cell r="A220"/>
          <cell r="B220"/>
          <cell r="C220"/>
          <cell r="D220"/>
          <cell r="E220"/>
          <cell r="F220"/>
          <cell r="G220"/>
          <cell r="H220"/>
          <cell r="I220"/>
          <cell r="J220"/>
          <cell r="K220"/>
          <cell r="L220"/>
          <cell r="M220"/>
          <cell r="N220"/>
        </row>
        <row r="221">
          <cell r="A221"/>
          <cell r="B221"/>
          <cell r="C221"/>
          <cell r="D221"/>
          <cell r="E221"/>
          <cell r="F221"/>
          <cell r="G221"/>
          <cell r="H221"/>
          <cell r="I221"/>
          <cell r="J221"/>
          <cell r="K221"/>
          <cell r="L221"/>
          <cell r="M221"/>
          <cell r="N221"/>
        </row>
        <row r="222">
          <cell r="A222"/>
          <cell r="B222"/>
          <cell r="C222"/>
          <cell r="D222"/>
          <cell r="E222"/>
          <cell r="F222"/>
          <cell r="G222"/>
          <cell r="H222"/>
          <cell r="I222"/>
          <cell r="J222"/>
          <cell r="K222"/>
          <cell r="L222"/>
          <cell r="M222"/>
          <cell r="N222"/>
        </row>
        <row r="223">
          <cell r="A223"/>
          <cell r="B223"/>
          <cell r="C223"/>
          <cell r="D223"/>
          <cell r="E223"/>
          <cell r="F223"/>
          <cell r="G223"/>
          <cell r="H223"/>
          <cell r="I223"/>
          <cell r="J223"/>
          <cell r="K223"/>
          <cell r="L223"/>
          <cell r="M223"/>
          <cell r="N223"/>
        </row>
        <row r="224">
          <cell r="A224"/>
          <cell r="B224"/>
          <cell r="C224"/>
          <cell r="D224"/>
          <cell r="E224"/>
          <cell r="F224"/>
          <cell r="G224"/>
          <cell r="H224"/>
          <cell r="I224"/>
          <cell r="J224"/>
          <cell r="K224"/>
          <cell r="L224"/>
          <cell r="M224"/>
          <cell r="N224"/>
        </row>
        <row r="225">
          <cell r="A225"/>
          <cell r="B225"/>
          <cell r="C225"/>
          <cell r="D225"/>
          <cell r="E225"/>
          <cell r="F225"/>
          <cell r="G225"/>
          <cell r="H225"/>
          <cell r="I225"/>
          <cell r="J225"/>
          <cell r="K225"/>
          <cell r="L225"/>
          <cell r="M225"/>
          <cell r="N225"/>
        </row>
        <row r="226">
          <cell r="A226"/>
          <cell r="B226"/>
          <cell r="C226"/>
          <cell r="D226"/>
          <cell r="E226"/>
          <cell r="F226"/>
          <cell r="G226"/>
          <cell r="H226"/>
          <cell r="I226"/>
          <cell r="J226"/>
          <cell r="K226"/>
          <cell r="L226"/>
          <cell r="M226"/>
          <cell r="N226"/>
        </row>
        <row r="227">
          <cell r="A227"/>
          <cell r="B227"/>
          <cell r="C227"/>
          <cell r="D227"/>
          <cell r="E227"/>
          <cell r="F227"/>
          <cell r="G227"/>
          <cell r="H227"/>
          <cell r="I227"/>
          <cell r="J227"/>
          <cell r="K227"/>
          <cell r="L227"/>
          <cell r="M227"/>
          <cell r="N227"/>
        </row>
        <row r="228">
          <cell r="A228"/>
          <cell r="B228"/>
          <cell r="C228"/>
          <cell r="D228"/>
          <cell r="E228"/>
          <cell r="F228"/>
          <cell r="G228"/>
          <cell r="H228"/>
          <cell r="I228"/>
          <cell r="J228"/>
          <cell r="K228"/>
          <cell r="L228"/>
          <cell r="M228"/>
          <cell r="N228"/>
        </row>
        <row r="229">
          <cell r="A229"/>
          <cell r="B229"/>
          <cell r="C229"/>
          <cell r="D229"/>
          <cell r="E229"/>
          <cell r="F229"/>
          <cell r="G229"/>
          <cell r="H229"/>
          <cell r="I229"/>
          <cell r="J229"/>
          <cell r="K229"/>
          <cell r="L229"/>
          <cell r="M229"/>
          <cell r="N229"/>
        </row>
        <row r="230">
          <cell r="A230"/>
          <cell r="B230"/>
          <cell r="C230"/>
          <cell r="D230"/>
          <cell r="E230"/>
          <cell r="F230"/>
          <cell r="G230"/>
          <cell r="H230"/>
          <cell r="I230"/>
          <cell r="J230"/>
          <cell r="K230"/>
          <cell r="L230"/>
          <cell r="M230"/>
          <cell r="N230"/>
        </row>
        <row r="231">
          <cell r="A231"/>
          <cell r="B231"/>
          <cell r="C231"/>
          <cell r="D231"/>
          <cell r="E231"/>
          <cell r="F231"/>
          <cell r="G231"/>
          <cell r="H231"/>
          <cell r="I231"/>
          <cell r="J231"/>
          <cell r="K231"/>
          <cell r="L231"/>
          <cell r="M231"/>
          <cell r="N231"/>
        </row>
        <row r="232">
          <cell r="A232"/>
          <cell r="B232"/>
          <cell r="C232"/>
          <cell r="D232"/>
          <cell r="E232"/>
          <cell r="F232"/>
          <cell r="G232"/>
          <cell r="H232"/>
          <cell r="I232"/>
          <cell r="J232"/>
          <cell r="K232"/>
          <cell r="L232"/>
          <cell r="M232"/>
          <cell r="N232"/>
        </row>
        <row r="233">
          <cell r="A233"/>
          <cell r="B233"/>
          <cell r="C233"/>
          <cell r="D233"/>
          <cell r="E233"/>
          <cell r="F233"/>
          <cell r="G233"/>
          <cell r="H233"/>
          <cell r="I233"/>
          <cell r="J233"/>
          <cell r="K233"/>
          <cell r="L233"/>
          <cell r="M233"/>
          <cell r="N233"/>
        </row>
        <row r="234">
          <cell r="A234"/>
          <cell r="B234"/>
          <cell r="C234"/>
          <cell r="D234"/>
          <cell r="E234"/>
          <cell r="F234"/>
          <cell r="G234"/>
          <cell r="H234"/>
          <cell r="I234"/>
          <cell r="J234"/>
          <cell r="K234"/>
          <cell r="L234"/>
          <cell r="M234"/>
          <cell r="N234"/>
        </row>
        <row r="235">
          <cell r="A235"/>
          <cell r="B235"/>
          <cell r="C235"/>
          <cell r="D235"/>
          <cell r="E235"/>
          <cell r="F235"/>
          <cell r="G235"/>
          <cell r="H235"/>
          <cell r="I235"/>
          <cell r="J235"/>
          <cell r="K235"/>
          <cell r="L235"/>
          <cell r="M235"/>
          <cell r="N235"/>
        </row>
        <row r="236">
          <cell r="A236"/>
          <cell r="B236"/>
          <cell r="C236"/>
          <cell r="D236"/>
          <cell r="E236"/>
          <cell r="F236"/>
          <cell r="G236"/>
          <cell r="H236"/>
          <cell r="I236"/>
          <cell r="J236"/>
          <cell r="K236"/>
          <cell r="L236"/>
          <cell r="M236"/>
          <cell r="N236"/>
        </row>
        <row r="237">
          <cell r="A237"/>
          <cell r="B237"/>
          <cell r="C237"/>
          <cell r="D237"/>
          <cell r="E237"/>
          <cell r="F237"/>
          <cell r="G237"/>
          <cell r="H237"/>
          <cell r="I237"/>
          <cell r="J237"/>
          <cell r="K237"/>
          <cell r="L237"/>
          <cell r="M237"/>
          <cell r="N237"/>
        </row>
        <row r="238">
          <cell r="A238"/>
          <cell r="B238"/>
          <cell r="C238"/>
          <cell r="D238"/>
          <cell r="E238"/>
          <cell r="F238"/>
          <cell r="G238"/>
          <cell r="H238"/>
          <cell r="I238"/>
          <cell r="J238"/>
          <cell r="K238"/>
          <cell r="L238"/>
          <cell r="M238"/>
          <cell r="N238"/>
        </row>
        <row r="239">
          <cell r="A239"/>
          <cell r="B239"/>
          <cell r="C239"/>
          <cell r="D239"/>
          <cell r="E239"/>
          <cell r="F239"/>
          <cell r="G239"/>
          <cell r="H239"/>
          <cell r="I239"/>
          <cell r="J239"/>
          <cell r="K239"/>
          <cell r="L239"/>
          <cell r="M239"/>
          <cell r="N239"/>
        </row>
        <row r="240">
          <cell r="A240"/>
          <cell r="B240"/>
          <cell r="C240"/>
          <cell r="D240"/>
          <cell r="E240"/>
          <cell r="F240"/>
          <cell r="G240"/>
          <cell r="H240"/>
          <cell r="I240"/>
          <cell r="J240"/>
          <cell r="K240"/>
          <cell r="L240"/>
          <cell r="M240"/>
          <cell r="N240"/>
        </row>
        <row r="241">
          <cell r="A241"/>
          <cell r="B241"/>
          <cell r="C241"/>
          <cell r="D241"/>
          <cell r="E241"/>
          <cell r="F241"/>
          <cell r="G241"/>
          <cell r="H241"/>
          <cell r="I241"/>
          <cell r="J241"/>
          <cell r="K241"/>
          <cell r="L241"/>
          <cell r="M241"/>
          <cell r="N241"/>
        </row>
        <row r="242">
          <cell r="A242"/>
          <cell r="B242"/>
          <cell r="C242"/>
          <cell r="D242"/>
          <cell r="E242"/>
          <cell r="F242"/>
          <cell r="G242"/>
          <cell r="H242"/>
          <cell r="I242"/>
          <cell r="J242"/>
          <cell r="K242"/>
          <cell r="L242"/>
          <cell r="M242"/>
          <cell r="N242"/>
        </row>
        <row r="243">
          <cell r="A243"/>
          <cell r="B243"/>
          <cell r="C243"/>
          <cell r="D243"/>
          <cell r="E243"/>
          <cell r="F243"/>
          <cell r="G243"/>
          <cell r="H243"/>
          <cell r="I243"/>
          <cell r="J243"/>
          <cell r="K243"/>
          <cell r="L243"/>
          <cell r="M243"/>
          <cell r="N243"/>
        </row>
        <row r="244">
          <cell r="A244"/>
          <cell r="B244"/>
          <cell r="C244"/>
          <cell r="D244"/>
          <cell r="E244"/>
          <cell r="F244"/>
          <cell r="G244"/>
          <cell r="H244"/>
          <cell r="I244"/>
          <cell r="J244"/>
          <cell r="K244"/>
          <cell r="L244"/>
          <cell r="M244"/>
          <cell r="N244"/>
        </row>
        <row r="245">
          <cell r="A245"/>
          <cell r="B245"/>
          <cell r="C245"/>
          <cell r="D245"/>
          <cell r="F245"/>
          <cell r="H245"/>
        </row>
        <row r="246">
          <cell r="A246"/>
          <cell r="B246"/>
          <cell r="C246"/>
          <cell r="D246"/>
          <cell r="F246"/>
          <cell r="G246"/>
          <cell r="H246"/>
          <cell r="I246"/>
          <cell r="J246"/>
          <cell r="K246"/>
          <cell r="L246"/>
          <cell r="M246"/>
          <cell r="N246"/>
        </row>
        <row r="247">
          <cell r="A247"/>
          <cell r="B247"/>
          <cell r="C247"/>
          <cell r="D247"/>
          <cell r="F247"/>
          <cell r="G247"/>
          <cell r="H247"/>
          <cell r="I247"/>
          <cell r="J247"/>
          <cell r="K247"/>
          <cell r="L247"/>
          <cell r="M247"/>
          <cell r="N247"/>
        </row>
        <row r="248">
          <cell r="A248"/>
          <cell r="B248"/>
          <cell r="C248"/>
          <cell r="D248"/>
          <cell r="E248"/>
          <cell r="F248"/>
          <cell r="G248"/>
          <cell r="H248"/>
          <cell r="I248"/>
          <cell r="J248"/>
          <cell r="K248"/>
          <cell r="L248"/>
          <cell r="M248"/>
          <cell r="N248"/>
        </row>
        <row r="249">
          <cell r="A249"/>
          <cell r="B249"/>
          <cell r="C249"/>
          <cell r="D249"/>
          <cell r="E249"/>
          <cell r="F249"/>
          <cell r="G249"/>
          <cell r="H249"/>
          <cell r="I249"/>
          <cell r="J249"/>
          <cell r="K249"/>
          <cell r="L249"/>
          <cell r="M249"/>
          <cell r="N249"/>
        </row>
        <row r="250">
          <cell r="A250"/>
          <cell r="B250"/>
          <cell r="C250"/>
          <cell r="D250"/>
          <cell r="E250"/>
          <cell r="F250"/>
          <cell r="G250"/>
          <cell r="H250"/>
          <cell r="I250"/>
          <cell r="J250"/>
          <cell r="K250"/>
          <cell r="L250"/>
          <cell r="M250"/>
          <cell r="N250"/>
        </row>
        <row r="251">
          <cell r="A251"/>
          <cell r="B251"/>
          <cell r="C251"/>
          <cell r="D251"/>
          <cell r="E251"/>
          <cell r="F251"/>
          <cell r="G251"/>
          <cell r="H251"/>
          <cell r="I251"/>
          <cell r="J251"/>
          <cell r="K251"/>
          <cell r="L251"/>
          <cell r="M251"/>
          <cell r="N251"/>
        </row>
        <row r="252">
          <cell r="A252"/>
          <cell r="B252"/>
          <cell r="C252"/>
          <cell r="D252"/>
          <cell r="E252"/>
          <cell r="F252"/>
          <cell r="G252"/>
          <cell r="H252"/>
          <cell r="I252"/>
          <cell r="J252"/>
          <cell r="K252"/>
          <cell r="L252"/>
          <cell r="M252"/>
          <cell r="N252"/>
        </row>
        <row r="253">
          <cell r="A253"/>
          <cell r="B253"/>
          <cell r="C253"/>
          <cell r="D253"/>
          <cell r="E253"/>
          <cell r="F253"/>
          <cell r="G253"/>
          <cell r="H253"/>
          <cell r="I253"/>
          <cell r="J253"/>
          <cell r="K253"/>
          <cell r="L253"/>
          <cell r="M253"/>
          <cell r="N253"/>
        </row>
        <row r="254">
          <cell r="A254"/>
          <cell r="B254"/>
          <cell r="C254"/>
          <cell r="D254"/>
          <cell r="E254"/>
          <cell r="F254"/>
          <cell r="G254"/>
          <cell r="H254"/>
          <cell r="I254"/>
          <cell r="J254"/>
          <cell r="K254"/>
          <cell r="L254"/>
          <cell r="M254"/>
          <cell r="N254"/>
        </row>
        <row r="255">
          <cell r="A255"/>
          <cell r="B255"/>
          <cell r="C255"/>
          <cell r="D255"/>
          <cell r="E255"/>
          <cell r="F255"/>
          <cell r="G255"/>
          <cell r="H255"/>
          <cell r="I255"/>
          <cell r="J255"/>
          <cell r="K255"/>
          <cell r="L255"/>
          <cell r="M255"/>
          <cell r="N255"/>
        </row>
        <row r="256">
          <cell r="A256"/>
          <cell r="B256"/>
          <cell r="C256"/>
          <cell r="D256"/>
          <cell r="E256"/>
          <cell r="F256"/>
          <cell r="G256"/>
          <cell r="H256"/>
          <cell r="I256"/>
          <cell r="J256"/>
          <cell r="K256"/>
          <cell r="L256"/>
          <cell r="M256"/>
          <cell r="N256"/>
        </row>
        <row r="257">
          <cell r="A257"/>
          <cell r="B257"/>
          <cell r="C257"/>
          <cell r="D257"/>
          <cell r="E257"/>
          <cell r="F257"/>
          <cell r="G257"/>
          <cell r="H257"/>
          <cell r="I257"/>
          <cell r="J257"/>
          <cell r="K257"/>
          <cell r="L257"/>
          <cell r="M257"/>
          <cell r="N257"/>
        </row>
        <row r="258">
          <cell r="A258"/>
          <cell r="B258"/>
          <cell r="C258"/>
          <cell r="D258"/>
          <cell r="E258"/>
          <cell r="F258"/>
          <cell r="G258"/>
          <cell r="H258"/>
          <cell r="I258"/>
          <cell r="J258"/>
          <cell r="K258"/>
          <cell r="L258"/>
          <cell r="M258"/>
          <cell r="N258"/>
        </row>
        <row r="259">
          <cell r="A259"/>
          <cell r="B259"/>
          <cell r="C259"/>
          <cell r="D259"/>
          <cell r="E259"/>
          <cell r="F259"/>
          <cell r="G259"/>
          <cell r="H259"/>
          <cell r="I259"/>
          <cell r="J259"/>
          <cell r="K259"/>
          <cell r="L259"/>
          <cell r="M259"/>
          <cell r="N259"/>
        </row>
        <row r="260">
          <cell r="A260"/>
          <cell r="B260"/>
          <cell r="C260"/>
          <cell r="D260"/>
          <cell r="E260"/>
          <cell r="F260"/>
          <cell r="G260"/>
          <cell r="H260"/>
          <cell r="I260"/>
          <cell r="J260"/>
          <cell r="K260"/>
          <cell r="L260"/>
          <cell r="M260"/>
          <cell r="N260"/>
        </row>
        <row r="261">
          <cell r="A261"/>
          <cell r="B261"/>
          <cell r="C261"/>
          <cell r="D261"/>
          <cell r="E261"/>
          <cell r="F261"/>
          <cell r="G261"/>
          <cell r="H261"/>
          <cell r="I261"/>
          <cell r="J261"/>
          <cell r="K261"/>
          <cell r="L261"/>
          <cell r="M261"/>
          <cell r="N261"/>
        </row>
        <row r="262">
          <cell r="A262"/>
          <cell r="B262"/>
          <cell r="C262"/>
          <cell r="D262"/>
          <cell r="E262"/>
          <cell r="F262"/>
          <cell r="G262"/>
          <cell r="H262"/>
          <cell r="I262"/>
          <cell r="J262"/>
          <cell r="K262"/>
          <cell r="L262"/>
          <cell r="M262"/>
          <cell r="N262"/>
        </row>
        <row r="263">
          <cell r="A263"/>
          <cell r="B263"/>
          <cell r="C263"/>
          <cell r="D263"/>
          <cell r="E263"/>
          <cell r="F263"/>
          <cell r="G263"/>
          <cell r="H263"/>
          <cell r="I263"/>
          <cell r="J263"/>
          <cell r="K263"/>
          <cell r="L263"/>
          <cell r="M263"/>
          <cell r="N263"/>
        </row>
        <row r="264">
          <cell r="A264"/>
          <cell r="B264"/>
          <cell r="C264"/>
          <cell r="D264"/>
          <cell r="E264"/>
          <cell r="F264"/>
          <cell r="G264"/>
          <cell r="H264"/>
          <cell r="I264"/>
          <cell r="J264"/>
          <cell r="K264"/>
          <cell r="L264"/>
          <cell r="M264"/>
          <cell r="N264"/>
        </row>
        <row r="265">
          <cell r="A265"/>
          <cell r="B265"/>
          <cell r="C265"/>
          <cell r="D265"/>
          <cell r="E265"/>
          <cell r="F265"/>
          <cell r="G265"/>
          <cell r="H265"/>
          <cell r="I265"/>
          <cell r="J265"/>
          <cell r="K265"/>
          <cell r="L265"/>
          <cell r="M265"/>
          <cell r="N265"/>
        </row>
        <row r="266">
          <cell r="A266"/>
          <cell r="B266"/>
          <cell r="C266"/>
          <cell r="D266"/>
          <cell r="E266"/>
          <cell r="F266"/>
          <cell r="G266"/>
          <cell r="H266"/>
          <cell r="I266"/>
          <cell r="J266"/>
          <cell r="K266"/>
          <cell r="L266"/>
          <cell r="M266"/>
          <cell r="N266"/>
        </row>
        <row r="267">
          <cell r="A267"/>
          <cell r="B267"/>
          <cell r="C267"/>
          <cell r="D267"/>
          <cell r="E267"/>
          <cell r="F267"/>
          <cell r="G267"/>
          <cell r="H267"/>
          <cell r="I267"/>
          <cell r="J267"/>
          <cell r="K267"/>
          <cell r="L267"/>
          <cell r="M267"/>
          <cell r="N267"/>
        </row>
        <row r="268">
          <cell r="A268"/>
          <cell r="B268"/>
          <cell r="C268"/>
          <cell r="D268"/>
          <cell r="E268"/>
          <cell r="F268"/>
          <cell r="G268"/>
          <cell r="H268"/>
          <cell r="I268"/>
          <cell r="J268"/>
          <cell r="K268"/>
          <cell r="L268"/>
          <cell r="M268"/>
          <cell r="N268"/>
        </row>
        <row r="269">
          <cell r="A269"/>
          <cell r="B269"/>
          <cell r="C269"/>
          <cell r="D269"/>
          <cell r="E269"/>
          <cell r="F269"/>
          <cell r="G269"/>
          <cell r="H269"/>
          <cell r="I269"/>
          <cell r="J269"/>
          <cell r="K269"/>
          <cell r="L269"/>
          <cell r="M269"/>
          <cell r="N269"/>
        </row>
        <row r="270">
          <cell r="A270"/>
          <cell r="B270"/>
          <cell r="C270"/>
          <cell r="D270"/>
          <cell r="E270"/>
          <cell r="F270"/>
          <cell r="G270"/>
          <cell r="H270"/>
          <cell r="I270"/>
          <cell r="J270"/>
          <cell r="K270"/>
          <cell r="L270"/>
          <cell r="M270"/>
          <cell r="N270"/>
        </row>
        <row r="271">
          <cell r="A271"/>
          <cell r="B271"/>
          <cell r="C271"/>
          <cell r="D271"/>
          <cell r="E271"/>
          <cell r="F271"/>
          <cell r="G271"/>
          <cell r="H271"/>
          <cell r="I271"/>
          <cell r="J271"/>
          <cell r="K271"/>
          <cell r="L271"/>
          <cell r="M271"/>
          <cell r="N271"/>
        </row>
        <row r="272">
          <cell r="A272"/>
          <cell r="B272"/>
          <cell r="C272"/>
          <cell r="D272"/>
          <cell r="E272"/>
          <cell r="F272"/>
          <cell r="G272"/>
          <cell r="H272"/>
          <cell r="I272"/>
          <cell r="J272"/>
          <cell r="K272"/>
          <cell r="L272"/>
          <cell r="M272"/>
          <cell r="N272"/>
        </row>
        <row r="273">
          <cell r="A273"/>
          <cell r="B273"/>
          <cell r="C273"/>
          <cell r="D273"/>
          <cell r="E273"/>
          <cell r="F273"/>
          <cell r="G273"/>
          <cell r="H273"/>
          <cell r="I273"/>
          <cell r="J273"/>
          <cell r="K273"/>
          <cell r="L273"/>
          <cell r="M273"/>
          <cell r="N273"/>
        </row>
        <row r="274">
          <cell r="A274"/>
          <cell r="B274"/>
          <cell r="C274"/>
          <cell r="D274"/>
          <cell r="E274"/>
          <cell r="F274"/>
          <cell r="G274"/>
          <cell r="H274"/>
          <cell r="I274"/>
          <cell r="J274"/>
          <cell r="K274"/>
          <cell r="L274"/>
          <cell r="M274"/>
          <cell r="N274"/>
        </row>
        <row r="275">
          <cell r="A275"/>
          <cell r="B275"/>
          <cell r="C275"/>
          <cell r="D275"/>
          <cell r="E275"/>
          <cell r="F275"/>
          <cell r="G275"/>
          <cell r="H275"/>
          <cell r="I275"/>
          <cell r="J275"/>
          <cell r="K275"/>
          <cell r="L275"/>
          <cell r="M275"/>
          <cell r="N275"/>
        </row>
        <row r="276">
          <cell r="A276"/>
          <cell r="B276"/>
          <cell r="C276"/>
          <cell r="D276"/>
          <cell r="E276"/>
          <cell r="F276"/>
          <cell r="G276"/>
          <cell r="H276"/>
          <cell r="I276"/>
          <cell r="J276"/>
          <cell r="K276"/>
          <cell r="L276"/>
          <cell r="M276"/>
          <cell r="N276"/>
        </row>
        <row r="277">
          <cell r="A277"/>
          <cell r="B277"/>
          <cell r="C277"/>
          <cell r="D277"/>
          <cell r="E277"/>
          <cell r="F277"/>
          <cell r="G277"/>
          <cell r="H277"/>
          <cell r="I277"/>
          <cell r="J277"/>
          <cell r="K277"/>
          <cell r="L277"/>
          <cell r="M277"/>
          <cell r="N277"/>
        </row>
        <row r="278">
          <cell r="A278"/>
          <cell r="B278"/>
          <cell r="C278"/>
          <cell r="D278"/>
          <cell r="E278"/>
          <cell r="F278"/>
          <cell r="G278"/>
          <cell r="H278"/>
          <cell r="I278"/>
          <cell r="J278"/>
          <cell r="K278"/>
          <cell r="L278"/>
          <cell r="M278"/>
          <cell r="N278"/>
        </row>
        <row r="279">
          <cell r="A279"/>
          <cell r="B279"/>
          <cell r="C279"/>
          <cell r="D279"/>
          <cell r="E279"/>
          <cell r="F279"/>
          <cell r="G279"/>
          <cell r="H279"/>
          <cell r="I279"/>
          <cell r="J279"/>
          <cell r="K279"/>
          <cell r="L279"/>
          <cell r="M279"/>
          <cell r="N279"/>
        </row>
        <row r="280">
          <cell r="A280"/>
          <cell r="B280"/>
          <cell r="C280"/>
          <cell r="D280"/>
          <cell r="E280"/>
          <cell r="F280"/>
          <cell r="G280"/>
          <cell r="H280"/>
          <cell r="I280"/>
          <cell r="J280"/>
          <cell r="K280"/>
          <cell r="L280"/>
          <cell r="M280"/>
          <cell r="N280"/>
        </row>
        <row r="281">
          <cell r="A281"/>
          <cell r="B281"/>
          <cell r="C281"/>
          <cell r="D281"/>
          <cell r="E281"/>
          <cell r="F281"/>
          <cell r="G281"/>
          <cell r="H281"/>
          <cell r="I281"/>
          <cell r="J281"/>
          <cell r="K281"/>
          <cell r="L281"/>
          <cell r="M281"/>
          <cell r="N281"/>
        </row>
        <row r="282">
          <cell r="A282"/>
          <cell r="B282"/>
          <cell r="C282"/>
          <cell r="D282"/>
          <cell r="E282"/>
          <cell r="F282"/>
          <cell r="G282"/>
          <cell r="H282"/>
          <cell r="I282"/>
          <cell r="J282"/>
          <cell r="K282"/>
          <cell r="L282"/>
          <cell r="M282"/>
          <cell r="N282"/>
        </row>
        <row r="283">
          <cell r="A283"/>
          <cell r="B283"/>
          <cell r="C283"/>
          <cell r="D283"/>
          <cell r="E283"/>
          <cell r="F283"/>
          <cell r="G283"/>
          <cell r="H283"/>
          <cell r="I283"/>
          <cell r="J283"/>
          <cell r="K283"/>
          <cell r="L283"/>
          <cell r="M283"/>
          <cell r="N283"/>
        </row>
        <row r="284">
          <cell r="A284"/>
          <cell r="B284"/>
          <cell r="C284"/>
          <cell r="D284"/>
          <cell r="E284"/>
          <cell r="F284"/>
          <cell r="G284"/>
          <cell r="H284"/>
          <cell r="I284"/>
          <cell r="J284"/>
          <cell r="K284"/>
          <cell r="L284"/>
          <cell r="M284"/>
          <cell r="N284"/>
        </row>
        <row r="285">
          <cell r="A285"/>
          <cell r="B285"/>
          <cell r="C285"/>
          <cell r="D285"/>
          <cell r="E285"/>
          <cell r="F285"/>
          <cell r="G285"/>
          <cell r="H285"/>
          <cell r="I285"/>
          <cell r="J285"/>
          <cell r="K285"/>
          <cell r="L285"/>
          <cell r="M285"/>
          <cell r="N285"/>
        </row>
        <row r="286">
          <cell r="A286"/>
          <cell r="B286"/>
          <cell r="C286"/>
          <cell r="D286"/>
          <cell r="E286"/>
          <cell r="F286"/>
          <cell r="G286"/>
          <cell r="H286"/>
          <cell r="I286"/>
          <cell r="J286"/>
          <cell r="K286"/>
          <cell r="L286"/>
          <cell r="M286"/>
          <cell r="N286"/>
        </row>
        <row r="287">
          <cell r="A287"/>
          <cell r="B287"/>
          <cell r="C287"/>
          <cell r="D287"/>
          <cell r="E287"/>
          <cell r="F287"/>
          <cell r="G287"/>
          <cell r="H287"/>
          <cell r="I287"/>
          <cell r="J287"/>
          <cell r="K287"/>
          <cell r="L287"/>
          <cell r="M287"/>
          <cell r="N287"/>
        </row>
        <row r="288">
          <cell r="A288"/>
          <cell r="B288"/>
          <cell r="C288"/>
          <cell r="D288"/>
          <cell r="E288"/>
          <cell r="F288"/>
          <cell r="G288"/>
          <cell r="H288"/>
          <cell r="I288"/>
          <cell r="J288"/>
          <cell r="K288"/>
          <cell r="L288"/>
          <cell r="M288"/>
          <cell r="N288"/>
        </row>
        <row r="289">
          <cell r="A289"/>
          <cell r="B289"/>
          <cell r="C289"/>
          <cell r="D289"/>
          <cell r="E289"/>
          <cell r="F289"/>
          <cell r="G289"/>
          <cell r="H289"/>
          <cell r="I289"/>
          <cell r="J289"/>
          <cell r="K289"/>
          <cell r="L289"/>
          <cell r="M289"/>
          <cell r="N289"/>
        </row>
        <row r="290">
          <cell r="A290"/>
          <cell r="B290"/>
          <cell r="C290"/>
          <cell r="D290"/>
          <cell r="E290"/>
          <cell r="F290"/>
          <cell r="G290"/>
          <cell r="H290"/>
          <cell r="I290"/>
          <cell r="J290"/>
          <cell r="K290"/>
          <cell r="L290"/>
          <cell r="M290"/>
          <cell r="N290"/>
        </row>
        <row r="291">
          <cell r="A291"/>
          <cell r="B291"/>
          <cell r="C291"/>
          <cell r="D291"/>
          <cell r="E291"/>
          <cell r="F291"/>
          <cell r="G291"/>
          <cell r="H291"/>
          <cell r="I291"/>
          <cell r="J291"/>
          <cell r="K291"/>
          <cell r="L291"/>
          <cell r="M291"/>
          <cell r="N291"/>
        </row>
        <row r="292">
          <cell r="A292"/>
          <cell r="B292"/>
          <cell r="C292"/>
          <cell r="D292"/>
          <cell r="E292"/>
          <cell r="F292"/>
          <cell r="G292"/>
          <cell r="H292"/>
          <cell r="I292"/>
          <cell r="J292"/>
          <cell r="K292"/>
          <cell r="L292"/>
          <cell r="M292"/>
          <cell r="N292"/>
        </row>
        <row r="293">
          <cell r="A293"/>
          <cell r="B293"/>
          <cell r="C293"/>
          <cell r="D293"/>
          <cell r="E293"/>
          <cell r="F293"/>
          <cell r="G293"/>
          <cell r="H293"/>
          <cell r="I293"/>
          <cell r="J293"/>
          <cell r="K293"/>
          <cell r="L293"/>
          <cell r="M293"/>
          <cell r="N293"/>
        </row>
        <row r="294">
          <cell r="A294"/>
          <cell r="B294"/>
          <cell r="C294"/>
          <cell r="D294"/>
          <cell r="E294"/>
          <cell r="F294"/>
          <cell r="G294"/>
          <cell r="H294"/>
          <cell r="I294"/>
          <cell r="J294"/>
          <cell r="K294"/>
          <cell r="L294"/>
          <cell r="M294"/>
          <cell r="N294"/>
        </row>
        <row r="295">
          <cell r="A295"/>
          <cell r="B295"/>
          <cell r="C295"/>
          <cell r="D295"/>
          <cell r="E295"/>
          <cell r="F295"/>
          <cell r="G295"/>
          <cell r="H295"/>
          <cell r="I295"/>
          <cell r="J295"/>
          <cell r="K295"/>
          <cell r="L295"/>
          <cell r="M295"/>
          <cell r="N295"/>
        </row>
        <row r="296">
          <cell r="A296"/>
          <cell r="B296"/>
          <cell r="C296"/>
          <cell r="D296"/>
          <cell r="E296"/>
          <cell r="F296"/>
          <cell r="G296"/>
          <cell r="H296"/>
          <cell r="I296"/>
          <cell r="J296"/>
          <cell r="K296"/>
          <cell r="L296"/>
          <cell r="M296"/>
          <cell r="N296"/>
        </row>
        <row r="297">
          <cell r="A297"/>
          <cell r="B297"/>
          <cell r="C297"/>
          <cell r="D297"/>
          <cell r="E297"/>
          <cell r="F297"/>
          <cell r="G297"/>
          <cell r="H297"/>
          <cell r="I297"/>
          <cell r="J297"/>
          <cell r="K297"/>
          <cell r="L297"/>
          <cell r="M297"/>
          <cell r="N297"/>
        </row>
        <row r="298">
          <cell r="A298"/>
          <cell r="B298"/>
          <cell r="C298"/>
          <cell r="D298"/>
          <cell r="E298"/>
          <cell r="F298"/>
          <cell r="G298"/>
          <cell r="H298"/>
          <cell r="I298"/>
          <cell r="J298"/>
          <cell r="K298"/>
          <cell r="L298"/>
          <cell r="M298"/>
          <cell r="N298"/>
        </row>
        <row r="299">
          <cell r="A299"/>
          <cell r="B299"/>
          <cell r="C299"/>
          <cell r="D299"/>
          <cell r="E299"/>
          <cell r="F299"/>
          <cell r="G299"/>
          <cell r="H299"/>
          <cell r="I299"/>
          <cell r="J299"/>
          <cell r="K299"/>
          <cell r="L299"/>
          <cell r="M299"/>
          <cell r="N299"/>
        </row>
        <row r="300">
          <cell r="A300"/>
          <cell r="B300"/>
          <cell r="C300"/>
          <cell r="D300"/>
          <cell r="E300"/>
          <cell r="F300"/>
          <cell r="G300"/>
          <cell r="H300"/>
          <cell r="I300"/>
          <cell r="J300"/>
          <cell r="K300"/>
          <cell r="L300"/>
          <cell r="M300"/>
          <cell r="N300"/>
        </row>
        <row r="301">
          <cell r="A301"/>
          <cell r="B301"/>
          <cell r="C301"/>
          <cell r="D301"/>
          <cell r="E301"/>
          <cell r="F301"/>
          <cell r="G301"/>
          <cell r="H301"/>
          <cell r="I301"/>
          <cell r="J301"/>
          <cell r="K301"/>
          <cell r="L301"/>
          <cell r="M301"/>
          <cell r="N301"/>
        </row>
        <row r="302">
          <cell r="A302"/>
          <cell r="B302"/>
          <cell r="C302"/>
          <cell r="D302"/>
          <cell r="E302"/>
          <cell r="F302"/>
          <cell r="G302"/>
          <cell r="H302"/>
          <cell r="I302"/>
          <cell r="J302"/>
          <cell r="K302"/>
          <cell r="L302"/>
          <cell r="M302"/>
          <cell r="N302"/>
        </row>
        <row r="303">
          <cell r="A303"/>
          <cell r="B303"/>
          <cell r="C303"/>
          <cell r="D303"/>
          <cell r="E303"/>
          <cell r="F303"/>
          <cell r="G303"/>
          <cell r="H303"/>
          <cell r="I303"/>
          <cell r="J303"/>
          <cell r="K303"/>
          <cell r="L303"/>
          <cell r="M303"/>
          <cell r="N303"/>
        </row>
        <row r="304">
          <cell r="A304"/>
          <cell r="B304"/>
          <cell r="C304"/>
          <cell r="D304"/>
          <cell r="E304"/>
          <cell r="F304"/>
          <cell r="G304"/>
          <cell r="H304"/>
          <cell r="I304"/>
          <cell r="J304"/>
          <cell r="K304"/>
          <cell r="L304"/>
          <cell r="M304"/>
          <cell r="N304"/>
        </row>
        <row r="305">
          <cell r="A305"/>
          <cell r="B305"/>
          <cell r="C305"/>
          <cell r="D305"/>
          <cell r="E305"/>
          <cell r="F305"/>
          <cell r="G305"/>
          <cell r="H305"/>
          <cell r="I305"/>
          <cell r="J305"/>
          <cell r="K305"/>
          <cell r="L305"/>
          <cell r="M305"/>
          <cell r="N305"/>
        </row>
        <row r="306">
          <cell r="A306"/>
          <cell r="B306"/>
          <cell r="C306"/>
          <cell r="D306"/>
          <cell r="E306"/>
          <cell r="F306"/>
          <cell r="G306"/>
          <cell r="H306"/>
          <cell r="I306"/>
          <cell r="J306"/>
          <cell r="K306"/>
          <cell r="L306"/>
          <cell r="M306"/>
          <cell r="N306"/>
        </row>
        <row r="307">
          <cell r="A307"/>
          <cell r="B307"/>
          <cell r="C307"/>
          <cell r="D307"/>
          <cell r="E307"/>
          <cell r="F307"/>
          <cell r="G307"/>
          <cell r="H307"/>
          <cell r="I307"/>
          <cell r="J307"/>
          <cell r="K307"/>
          <cell r="L307"/>
          <cell r="M307"/>
          <cell r="N307"/>
        </row>
        <row r="308">
          <cell r="A308"/>
          <cell r="B308"/>
          <cell r="C308"/>
          <cell r="D308"/>
          <cell r="E308"/>
          <cell r="F308"/>
          <cell r="G308"/>
          <cell r="H308"/>
          <cell r="I308"/>
          <cell r="J308"/>
          <cell r="K308"/>
          <cell r="L308"/>
          <cell r="M308"/>
          <cell r="N308"/>
        </row>
        <row r="309">
          <cell r="A309"/>
          <cell r="B309"/>
          <cell r="C309"/>
          <cell r="D309"/>
          <cell r="E309"/>
          <cell r="F309"/>
          <cell r="G309"/>
          <cell r="H309"/>
          <cell r="I309"/>
          <cell r="J309"/>
          <cell r="K309"/>
          <cell r="L309"/>
          <cell r="M309"/>
          <cell r="N309"/>
        </row>
        <row r="310">
          <cell r="A310"/>
          <cell r="B310"/>
          <cell r="C310"/>
          <cell r="D310"/>
          <cell r="E310"/>
          <cell r="F310"/>
          <cell r="G310"/>
          <cell r="H310"/>
          <cell r="I310"/>
          <cell r="J310"/>
          <cell r="K310"/>
          <cell r="L310"/>
          <cell r="M310"/>
          <cell r="N310"/>
        </row>
        <row r="311">
          <cell r="A311"/>
          <cell r="B311"/>
          <cell r="C311"/>
          <cell r="D311"/>
          <cell r="E311"/>
          <cell r="F311"/>
          <cell r="G311"/>
          <cell r="H311"/>
          <cell r="I311"/>
          <cell r="J311"/>
          <cell r="K311"/>
          <cell r="L311"/>
          <cell r="M311"/>
          <cell r="N311"/>
        </row>
        <row r="312">
          <cell r="A312"/>
          <cell r="B312"/>
          <cell r="C312"/>
          <cell r="D312"/>
          <cell r="E312"/>
          <cell r="F312"/>
          <cell r="G312"/>
          <cell r="H312"/>
          <cell r="I312"/>
          <cell r="J312"/>
          <cell r="K312"/>
          <cell r="L312"/>
          <cell r="M312"/>
          <cell r="N312"/>
        </row>
        <row r="313">
          <cell r="A313"/>
          <cell r="B313"/>
          <cell r="C313"/>
          <cell r="D313"/>
          <cell r="E313"/>
          <cell r="F313"/>
          <cell r="G313"/>
          <cell r="H313"/>
          <cell r="I313"/>
          <cell r="J313"/>
          <cell r="K313"/>
          <cell r="L313"/>
          <cell r="M313"/>
          <cell r="N313"/>
        </row>
        <row r="314">
          <cell r="A314"/>
          <cell r="B314"/>
          <cell r="C314"/>
          <cell r="D314"/>
          <cell r="E314"/>
          <cell r="F314"/>
          <cell r="G314"/>
          <cell r="H314"/>
          <cell r="I314"/>
          <cell r="J314"/>
          <cell r="K314"/>
          <cell r="L314"/>
          <cell r="M314"/>
          <cell r="N314"/>
        </row>
        <row r="315">
          <cell r="A315"/>
          <cell r="B315"/>
          <cell r="C315"/>
          <cell r="D315"/>
          <cell r="E315"/>
          <cell r="F315"/>
          <cell r="G315"/>
          <cell r="H315"/>
          <cell r="I315"/>
          <cell r="J315"/>
          <cell r="K315"/>
          <cell r="L315"/>
          <cell r="M315"/>
          <cell r="N315"/>
        </row>
        <row r="316">
          <cell r="A316"/>
          <cell r="B316"/>
          <cell r="C316"/>
          <cell r="D316"/>
          <cell r="E316"/>
          <cell r="F316"/>
          <cell r="G316"/>
          <cell r="H316"/>
          <cell r="I316"/>
          <cell r="J316"/>
          <cell r="K316"/>
          <cell r="L316"/>
          <cell r="M316"/>
          <cell r="N316"/>
        </row>
        <row r="317">
          <cell r="A317"/>
          <cell r="B317"/>
          <cell r="C317"/>
          <cell r="D317"/>
          <cell r="E317"/>
          <cell r="F317"/>
          <cell r="G317"/>
          <cell r="H317"/>
          <cell r="I317"/>
          <cell r="J317"/>
          <cell r="K317"/>
          <cell r="L317"/>
          <cell r="M317"/>
          <cell r="N317"/>
        </row>
        <row r="318">
          <cell r="A318"/>
          <cell r="B318"/>
          <cell r="C318"/>
          <cell r="D318"/>
          <cell r="E318"/>
          <cell r="F318"/>
          <cell r="G318"/>
          <cell r="H318"/>
          <cell r="I318"/>
          <cell r="J318"/>
          <cell r="K318"/>
          <cell r="L318"/>
          <cell r="M318"/>
          <cell r="N318"/>
        </row>
        <row r="319">
          <cell r="A319"/>
          <cell r="B319"/>
          <cell r="C319"/>
          <cell r="D319"/>
          <cell r="E319"/>
          <cell r="F319"/>
          <cell r="G319"/>
          <cell r="H319"/>
          <cell r="I319"/>
          <cell r="J319"/>
          <cell r="K319"/>
          <cell r="L319"/>
          <cell r="M319"/>
          <cell r="N319"/>
        </row>
        <row r="320">
          <cell r="A320"/>
          <cell r="B320"/>
          <cell r="C320"/>
          <cell r="D320"/>
          <cell r="E320"/>
          <cell r="F320"/>
          <cell r="G320"/>
          <cell r="H320"/>
          <cell r="I320"/>
          <cell r="J320"/>
          <cell r="K320"/>
          <cell r="L320"/>
          <cell r="M320"/>
          <cell r="N320"/>
        </row>
        <row r="321">
          <cell r="A321"/>
          <cell r="B321"/>
          <cell r="C321"/>
          <cell r="D321"/>
          <cell r="E321"/>
          <cell r="F321"/>
          <cell r="G321"/>
          <cell r="H321"/>
          <cell r="I321"/>
          <cell r="J321"/>
          <cell r="K321"/>
          <cell r="L321"/>
          <cell r="M321"/>
          <cell r="N321"/>
        </row>
        <row r="322">
          <cell r="A322"/>
          <cell r="B322"/>
          <cell r="C322"/>
          <cell r="D322"/>
          <cell r="E322"/>
          <cell r="F322"/>
          <cell r="G322"/>
          <cell r="H322"/>
          <cell r="I322"/>
          <cell r="J322"/>
          <cell r="K322"/>
          <cell r="L322"/>
          <cell r="M322"/>
          <cell r="N322"/>
        </row>
        <row r="323">
          <cell r="A323"/>
          <cell r="B323"/>
          <cell r="C323"/>
          <cell r="D323"/>
          <cell r="E323"/>
          <cell r="F323"/>
          <cell r="G323"/>
          <cell r="H323"/>
          <cell r="I323"/>
          <cell r="J323"/>
          <cell r="K323"/>
          <cell r="L323"/>
          <cell r="M323"/>
          <cell r="N323"/>
        </row>
        <row r="324">
          <cell r="A324"/>
          <cell r="B324"/>
          <cell r="C324"/>
          <cell r="D324"/>
          <cell r="E324"/>
          <cell r="F324"/>
          <cell r="G324"/>
          <cell r="H324"/>
          <cell r="I324"/>
          <cell r="J324"/>
          <cell r="K324"/>
          <cell r="L324"/>
          <cell r="M324"/>
          <cell r="N324"/>
        </row>
        <row r="325">
          <cell r="A325"/>
          <cell r="B325"/>
          <cell r="C325"/>
          <cell r="D325"/>
          <cell r="E325"/>
          <cell r="F325"/>
          <cell r="G325"/>
          <cell r="H325"/>
          <cell r="I325"/>
          <cell r="J325"/>
          <cell r="K325"/>
          <cell r="L325"/>
          <cell r="M325"/>
          <cell r="N325"/>
        </row>
        <row r="326">
          <cell r="A326"/>
          <cell r="B326"/>
          <cell r="C326"/>
          <cell r="D326"/>
          <cell r="E326"/>
          <cell r="F326"/>
          <cell r="G326"/>
          <cell r="H326"/>
          <cell r="I326"/>
          <cell r="J326"/>
          <cell r="K326"/>
          <cell r="L326"/>
          <cell r="M326"/>
          <cell r="N326"/>
        </row>
        <row r="327">
          <cell r="A327"/>
          <cell r="B327"/>
          <cell r="C327"/>
          <cell r="D327"/>
          <cell r="E327"/>
          <cell r="F327"/>
          <cell r="G327"/>
          <cell r="H327"/>
          <cell r="I327"/>
          <cell r="J327"/>
          <cell r="K327"/>
          <cell r="L327"/>
          <cell r="M327"/>
          <cell r="N327"/>
        </row>
        <row r="328">
          <cell r="A328"/>
          <cell r="B328"/>
          <cell r="C328"/>
          <cell r="D328"/>
          <cell r="E328"/>
          <cell r="F328"/>
          <cell r="G328"/>
          <cell r="H328"/>
          <cell r="I328"/>
          <cell r="J328"/>
          <cell r="K328"/>
          <cell r="L328"/>
          <cell r="M328"/>
          <cell r="N328"/>
        </row>
        <row r="329">
          <cell r="A329"/>
          <cell r="B329"/>
          <cell r="C329"/>
          <cell r="D329"/>
          <cell r="E329"/>
          <cell r="F329"/>
          <cell r="G329"/>
          <cell r="H329"/>
          <cell r="I329"/>
          <cell r="J329"/>
          <cell r="K329"/>
          <cell r="L329"/>
          <cell r="M329"/>
          <cell r="N329"/>
        </row>
        <row r="330">
          <cell r="A330"/>
          <cell r="B330"/>
          <cell r="C330"/>
          <cell r="D330"/>
          <cell r="E330"/>
          <cell r="F330"/>
          <cell r="G330"/>
          <cell r="H330"/>
          <cell r="I330"/>
          <cell r="J330"/>
          <cell r="K330"/>
          <cell r="L330"/>
          <cell r="M330"/>
          <cell r="N330"/>
        </row>
        <row r="331">
          <cell r="A331"/>
          <cell r="B331"/>
          <cell r="C331"/>
          <cell r="D331"/>
          <cell r="E331"/>
          <cell r="F331"/>
          <cell r="G331"/>
          <cell r="H331"/>
          <cell r="I331"/>
          <cell r="J331"/>
          <cell r="K331"/>
          <cell r="L331"/>
          <cell r="M331"/>
          <cell r="N331"/>
        </row>
        <row r="332">
          <cell r="A332"/>
          <cell r="B332"/>
          <cell r="C332"/>
          <cell r="D332"/>
          <cell r="E332"/>
          <cell r="F332"/>
          <cell r="G332"/>
          <cell r="H332"/>
          <cell r="I332"/>
          <cell r="J332"/>
          <cell r="K332"/>
          <cell r="L332"/>
          <cell r="M332"/>
          <cell r="N332"/>
        </row>
        <row r="333">
          <cell r="A333"/>
          <cell r="B333"/>
          <cell r="C333"/>
          <cell r="D333"/>
          <cell r="E333"/>
          <cell r="F333"/>
          <cell r="G333"/>
          <cell r="H333"/>
          <cell r="I333"/>
          <cell r="J333"/>
          <cell r="K333"/>
          <cell r="L333"/>
          <cell r="M333"/>
          <cell r="N333"/>
        </row>
        <row r="334">
          <cell r="A334"/>
          <cell r="B334"/>
          <cell r="C334"/>
          <cell r="D334"/>
          <cell r="E334"/>
          <cell r="F334"/>
          <cell r="G334"/>
          <cell r="H334"/>
          <cell r="I334"/>
          <cell r="J334"/>
          <cell r="K334"/>
          <cell r="L334"/>
          <cell r="M334"/>
          <cell r="N334"/>
        </row>
        <row r="335">
          <cell r="A335"/>
          <cell r="B335"/>
          <cell r="C335"/>
          <cell r="D335"/>
          <cell r="E335"/>
          <cell r="F335"/>
          <cell r="G335"/>
          <cell r="H335"/>
          <cell r="I335"/>
          <cell r="J335"/>
          <cell r="K335"/>
          <cell r="L335"/>
          <cell r="M335"/>
          <cell r="N335"/>
        </row>
        <row r="336">
          <cell r="A336"/>
          <cell r="B336"/>
          <cell r="C336"/>
          <cell r="D336"/>
          <cell r="E336"/>
          <cell r="F336"/>
          <cell r="G336"/>
          <cell r="H336"/>
          <cell r="I336"/>
          <cell r="J336"/>
          <cell r="K336"/>
          <cell r="L336"/>
          <cell r="M336"/>
          <cell r="N336"/>
        </row>
        <row r="337">
          <cell r="A337"/>
          <cell r="B337"/>
          <cell r="C337"/>
          <cell r="D337"/>
          <cell r="E337"/>
          <cell r="F337"/>
          <cell r="G337"/>
          <cell r="H337"/>
          <cell r="I337"/>
          <cell r="J337"/>
          <cell r="K337"/>
          <cell r="L337"/>
          <cell r="M337"/>
          <cell r="N337"/>
        </row>
        <row r="338">
          <cell r="A338"/>
          <cell r="B338"/>
          <cell r="C338"/>
          <cell r="D338"/>
          <cell r="E338"/>
          <cell r="F338"/>
          <cell r="G338"/>
          <cell r="H338"/>
          <cell r="I338"/>
          <cell r="J338"/>
          <cell r="K338"/>
          <cell r="L338"/>
          <cell r="M338"/>
          <cell r="N338"/>
        </row>
        <row r="339">
          <cell r="A339"/>
          <cell r="B339"/>
          <cell r="C339"/>
          <cell r="D339"/>
          <cell r="E339"/>
          <cell r="F339"/>
          <cell r="G339"/>
          <cell r="H339"/>
          <cell r="I339"/>
          <cell r="J339"/>
          <cell r="K339"/>
          <cell r="L339"/>
          <cell r="M339"/>
          <cell r="N339"/>
        </row>
        <row r="340">
          <cell r="A340"/>
          <cell r="B340"/>
          <cell r="C340"/>
          <cell r="D340"/>
          <cell r="E340"/>
          <cell r="F340"/>
          <cell r="G340"/>
          <cell r="H340"/>
          <cell r="I340"/>
          <cell r="J340"/>
          <cell r="K340"/>
          <cell r="L340"/>
          <cell r="M340"/>
          <cell r="N340"/>
        </row>
        <row r="341">
          <cell r="A341"/>
          <cell r="B341"/>
          <cell r="C341"/>
          <cell r="D341"/>
          <cell r="E341"/>
          <cell r="F341"/>
          <cell r="G341"/>
          <cell r="H341"/>
          <cell r="I341"/>
          <cell r="J341"/>
          <cell r="K341"/>
          <cell r="L341"/>
          <cell r="M341"/>
          <cell r="N341"/>
        </row>
        <row r="342">
          <cell r="A342"/>
          <cell r="B342"/>
          <cell r="C342"/>
          <cell r="D342"/>
          <cell r="E342"/>
          <cell r="F342"/>
          <cell r="G342"/>
          <cell r="H342"/>
          <cell r="I342"/>
          <cell r="J342"/>
          <cell r="K342"/>
          <cell r="L342"/>
          <cell r="M342"/>
          <cell r="N342"/>
        </row>
        <row r="343">
          <cell r="A343"/>
          <cell r="B343"/>
          <cell r="C343"/>
          <cell r="D343"/>
          <cell r="E343"/>
          <cell r="F343"/>
          <cell r="G343"/>
          <cell r="H343"/>
          <cell r="I343"/>
          <cell r="J343"/>
          <cell r="K343"/>
          <cell r="L343"/>
          <cell r="M343"/>
          <cell r="N343"/>
        </row>
        <row r="344">
          <cell r="A344"/>
          <cell r="B344"/>
          <cell r="C344"/>
          <cell r="D344"/>
          <cell r="E344"/>
          <cell r="F344"/>
          <cell r="G344"/>
          <cell r="H344"/>
          <cell r="I344"/>
          <cell r="J344"/>
          <cell r="K344"/>
          <cell r="L344"/>
          <cell r="M344"/>
          <cell r="N344"/>
        </row>
        <row r="345">
          <cell r="A345"/>
          <cell r="B345"/>
          <cell r="C345"/>
          <cell r="D345"/>
          <cell r="E345"/>
          <cell r="F345"/>
          <cell r="G345"/>
          <cell r="H345"/>
          <cell r="I345"/>
          <cell r="J345"/>
          <cell r="K345"/>
          <cell r="L345"/>
          <cell r="M345"/>
          <cell r="N345"/>
        </row>
        <row r="346">
          <cell r="A346"/>
          <cell r="B346"/>
          <cell r="C346"/>
          <cell r="D346"/>
          <cell r="E346"/>
          <cell r="F346"/>
          <cell r="G346"/>
          <cell r="H346"/>
          <cell r="I346"/>
          <cell r="J346"/>
          <cell r="K346"/>
          <cell r="L346"/>
          <cell r="M346"/>
          <cell r="N346"/>
        </row>
        <row r="347">
          <cell r="A347"/>
          <cell r="B347"/>
          <cell r="C347"/>
          <cell r="D347"/>
          <cell r="E347"/>
          <cell r="F347"/>
          <cell r="G347"/>
          <cell r="H347"/>
          <cell r="I347"/>
          <cell r="J347"/>
          <cell r="K347"/>
          <cell r="L347"/>
          <cell r="M347"/>
          <cell r="N347"/>
        </row>
        <row r="348">
          <cell r="A348"/>
          <cell r="B348"/>
          <cell r="C348"/>
          <cell r="D348"/>
          <cell r="E348"/>
          <cell r="F348"/>
          <cell r="G348"/>
          <cell r="H348"/>
          <cell r="I348"/>
          <cell r="J348"/>
          <cell r="K348"/>
          <cell r="L348"/>
          <cell r="M348"/>
          <cell r="N348"/>
        </row>
        <row r="349">
          <cell r="A349"/>
          <cell r="B349"/>
          <cell r="C349"/>
          <cell r="D349"/>
          <cell r="E349"/>
          <cell r="F349"/>
          <cell r="G349"/>
          <cell r="H349"/>
          <cell r="I349"/>
          <cell r="J349"/>
          <cell r="K349"/>
          <cell r="L349"/>
          <cell r="M349"/>
          <cell r="N349"/>
        </row>
        <row r="350">
          <cell r="A350"/>
          <cell r="B350"/>
          <cell r="C350"/>
          <cell r="D350"/>
          <cell r="E350"/>
          <cell r="F350"/>
          <cell r="G350"/>
          <cell r="H350"/>
          <cell r="I350"/>
          <cell r="J350"/>
          <cell r="K350"/>
          <cell r="L350"/>
          <cell r="M350"/>
          <cell r="N350"/>
        </row>
        <row r="351">
          <cell r="A351"/>
          <cell r="B351"/>
          <cell r="C351"/>
          <cell r="D351"/>
          <cell r="E351"/>
          <cell r="F351"/>
          <cell r="G351"/>
          <cell r="H351"/>
          <cell r="I351"/>
          <cell r="J351"/>
          <cell r="K351"/>
          <cell r="L351"/>
          <cell r="M351"/>
          <cell r="N351"/>
        </row>
        <row r="352">
          <cell r="A352"/>
          <cell r="B352"/>
          <cell r="C352"/>
          <cell r="D352"/>
          <cell r="E352"/>
          <cell r="F352"/>
          <cell r="G352"/>
          <cell r="H352"/>
          <cell r="I352"/>
          <cell r="J352"/>
          <cell r="K352"/>
          <cell r="L352"/>
          <cell r="M352"/>
          <cell r="N352"/>
        </row>
        <row r="353">
          <cell r="A353"/>
          <cell r="B353"/>
          <cell r="C353"/>
          <cell r="D353"/>
          <cell r="E353"/>
          <cell r="F353"/>
          <cell r="G353"/>
          <cell r="H353"/>
          <cell r="I353"/>
          <cell r="J353"/>
          <cell r="K353"/>
          <cell r="L353"/>
          <cell r="M353"/>
          <cell r="N353"/>
        </row>
        <row r="354">
          <cell r="A354"/>
          <cell r="B354"/>
          <cell r="C354"/>
          <cell r="D354"/>
          <cell r="E354"/>
          <cell r="F354"/>
          <cell r="G354"/>
          <cell r="H354"/>
          <cell r="I354"/>
          <cell r="J354"/>
          <cell r="K354"/>
          <cell r="L354"/>
          <cell r="M354"/>
          <cell r="N354"/>
        </row>
        <row r="355">
          <cell r="A355"/>
          <cell r="B355"/>
          <cell r="C355"/>
          <cell r="D355"/>
          <cell r="E355"/>
          <cell r="F355"/>
          <cell r="G355"/>
          <cell r="H355"/>
          <cell r="I355"/>
          <cell r="J355"/>
          <cell r="K355"/>
          <cell r="L355"/>
          <cell r="M355"/>
          <cell r="N355"/>
        </row>
        <row r="356">
          <cell r="A356"/>
          <cell r="B356"/>
          <cell r="C356"/>
          <cell r="D356"/>
          <cell r="E356"/>
          <cell r="F356"/>
          <cell r="G356"/>
          <cell r="H356"/>
          <cell r="I356"/>
          <cell r="J356"/>
          <cell r="K356"/>
          <cell r="L356"/>
          <cell r="M356"/>
          <cell r="N356"/>
        </row>
        <row r="357">
          <cell r="A357"/>
          <cell r="B357"/>
          <cell r="C357"/>
          <cell r="D357"/>
          <cell r="E357"/>
          <cell r="F357"/>
          <cell r="G357"/>
          <cell r="H357"/>
          <cell r="I357"/>
          <cell r="J357"/>
          <cell r="K357"/>
          <cell r="L357"/>
          <cell r="M357"/>
          <cell r="N357"/>
        </row>
        <row r="358">
          <cell r="A358"/>
          <cell r="B358"/>
          <cell r="C358"/>
          <cell r="D358"/>
          <cell r="E358"/>
          <cell r="F358"/>
          <cell r="G358"/>
          <cell r="H358"/>
          <cell r="I358"/>
          <cell r="J358"/>
          <cell r="K358"/>
          <cell r="L358"/>
          <cell r="M358"/>
          <cell r="N358"/>
        </row>
        <row r="359">
          <cell r="A359"/>
          <cell r="B359"/>
          <cell r="C359"/>
          <cell r="D359"/>
          <cell r="E359"/>
          <cell r="F359"/>
          <cell r="G359"/>
          <cell r="H359"/>
          <cell r="I359"/>
          <cell r="J359"/>
          <cell r="K359"/>
          <cell r="L359"/>
          <cell r="M359"/>
          <cell r="N359"/>
        </row>
        <row r="360">
          <cell r="A360"/>
          <cell r="B360"/>
          <cell r="C360"/>
          <cell r="D360"/>
          <cell r="E360"/>
          <cell r="F360"/>
          <cell r="G360"/>
          <cell r="H360"/>
          <cell r="I360"/>
          <cell r="J360"/>
          <cell r="K360"/>
          <cell r="L360"/>
          <cell r="M360"/>
          <cell r="N360"/>
        </row>
        <row r="361">
          <cell r="A361"/>
          <cell r="B361"/>
          <cell r="C361"/>
          <cell r="D361"/>
          <cell r="E361"/>
          <cell r="F361"/>
          <cell r="G361"/>
          <cell r="H361"/>
          <cell r="I361"/>
          <cell r="J361"/>
          <cell r="K361"/>
          <cell r="L361"/>
          <cell r="M361"/>
          <cell r="N361"/>
        </row>
        <row r="362">
          <cell r="A362"/>
          <cell r="B362"/>
          <cell r="C362"/>
          <cell r="D362"/>
          <cell r="E362"/>
          <cell r="F362"/>
          <cell r="G362"/>
          <cell r="H362"/>
          <cell r="I362"/>
          <cell r="J362"/>
          <cell r="K362"/>
          <cell r="L362"/>
          <cell r="M362"/>
          <cell r="N362"/>
        </row>
        <row r="363">
          <cell r="A363"/>
          <cell r="B363"/>
          <cell r="C363"/>
          <cell r="D363"/>
          <cell r="E363"/>
          <cell r="F363"/>
          <cell r="G363"/>
          <cell r="H363"/>
          <cell r="I363"/>
          <cell r="J363"/>
          <cell r="K363"/>
          <cell r="L363"/>
          <cell r="M363"/>
          <cell r="N363"/>
        </row>
        <row r="364">
          <cell r="A364"/>
          <cell r="B364"/>
          <cell r="C364"/>
          <cell r="D364"/>
          <cell r="E364"/>
          <cell r="F364"/>
          <cell r="G364"/>
          <cell r="H364"/>
          <cell r="I364"/>
          <cell r="J364"/>
          <cell r="K364"/>
          <cell r="L364"/>
          <cell r="M364"/>
          <cell r="N364"/>
        </row>
        <row r="365">
          <cell r="A365"/>
          <cell r="B365"/>
          <cell r="C365"/>
          <cell r="D365"/>
          <cell r="E365"/>
          <cell r="F365"/>
          <cell r="G365"/>
          <cell r="H365"/>
          <cell r="I365"/>
          <cell r="J365"/>
          <cell r="K365"/>
          <cell r="L365"/>
          <cell r="M365"/>
          <cell r="N365"/>
        </row>
        <row r="366">
          <cell r="A366"/>
          <cell r="B366"/>
          <cell r="C366"/>
          <cell r="D366"/>
          <cell r="E366"/>
          <cell r="F366"/>
          <cell r="G366"/>
          <cell r="H366"/>
          <cell r="I366"/>
          <cell r="J366"/>
          <cell r="K366"/>
          <cell r="L366"/>
          <cell r="M366"/>
          <cell r="N366"/>
        </row>
        <row r="367">
          <cell r="A367"/>
          <cell r="B367"/>
          <cell r="C367"/>
          <cell r="D367"/>
          <cell r="E367"/>
          <cell r="F367"/>
          <cell r="G367"/>
          <cell r="H367"/>
          <cell r="I367"/>
          <cell r="J367"/>
          <cell r="K367"/>
          <cell r="L367"/>
          <cell r="M367"/>
          <cell r="N367"/>
        </row>
        <row r="368">
          <cell r="A368"/>
          <cell r="B368"/>
          <cell r="C368"/>
          <cell r="D368"/>
          <cell r="E368"/>
          <cell r="F368"/>
          <cell r="G368"/>
          <cell r="H368"/>
          <cell r="I368"/>
          <cell r="J368"/>
          <cell r="K368"/>
          <cell r="L368"/>
          <cell r="M368"/>
          <cell r="N368"/>
        </row>
        <row r="369">
          <cell r="A369"/>
          <cell r="B369"/>
          <cell r="C369"/>
          <cell r="D369"/>
          <cell r="E369"/>
          <cell r="F369"/>
          <cell r="G369"/>
          <cell r="H369"/>
          <cell r="I369"/>
          <cell r="J369"/>
          <cell r="K369"/>
          <cell r="L369"/>
          <cell r="M369"/>
          <cell r="N369"/>
        </row>
        <row r="370">
          <cell r="A370"/>
          <cell r="B370"/>
          <cell r="C370"/>
          <cell r="D370"/>
          <cell r="E370"/>
          <cell r="F370"/>
          <cell r="G370"/>
          <cell r="H370"/>
          <cell r="I370"/>
          <cell r="J370"/>
          <cell r="K370"/>
          <cell r="L370"/>
          <cell r="M370"/>
          <cell r="N370"/>
        </row>
        <row r="371">
          <cell r="A371"/>
          <cell r="B371"/>
          <cell r="C371"/>
          <cell r="D371"/>
          <cell r="E371"/>
          <cell r="F371"/>
          <cell r="G371"/>
          <cell r="H371"/>
          <cell r="I371"/>
          <cell r="J371"/>
          <cell r="K371"/>
          <cell r="L371"/>
          <cell r="M371"/>
          <cell r="N371"/>
        </row>
        <row r="372">
          <cell r="A372"/>
          <cell r="B372"/>
          <cell r="C372"/>
          <cell r="D372"/>
          <cell r="E372"/>
          <cell r="F372"/>
          <cell r="G372"/>
          <cell r="H372"/>
          <cell r="I372"/>
          <cell r="J372"/>
          <cell r="K372"/>
          <cell r="L372"/>
          <cell r="M372"/>
          <cell r="N372"/>
        </row>
        <row r="373">
          <cell r="A373"/>
          <cell r="B373"/>
          <cell r="C373"/>
          <cell r="D373"/>
          <cell r="E373"/>
          <cell r="F373"/>
          <cell r="G373"/>
          <cell r="H373"/>
          <cell r="I373"/>
          <cell r="J373"/>
          <cell r="K373"/>
          <cell r="L373"/>
          <cell r="M373"/>
          <cell r="N373"/>
        </row>
        <row r="374">
          <cell r="A374"/>
          <cell r="B374"/>
          <cell r="C374"/>
          <cell r="D374"/>
          <cell r="E374"/>
          <cell r="F374"/>
          <cell r="G374"/>
          <cell r="H374"/>
          <cell r="I374"/>
          <cell r="J374"/>
          <cell r="K374"/>
          <cell r="L374"/>
          <cell r="M374"/>
          <cell r="N374"/>
        </row>
        <row r="375">
          <cell r="A375"/>
          <cell r="B375"/>
          <cell r="C375"/>
          <cell r="D375"/>
          <cell r="E375"/>
          <cell r="F375"/>
          <cell r="G375"/>
          <cell r="H375"/>
          <cell r="I375"/>
          <cell r="J375"/>
          <cell r="K375"/>
          <cell r="L375"/>
          <cell r="M375"/>
          <cell r="N375"/>
        </row>
        <row r="376">
          <cell r="A376"/>
          <cell r="B376"/>
          <cell r="C376"/>
          <cell r="D376"/>
          <cell r="E376"/>
          <cell r="F376"/>
          <cell r="G376"/>
          <cell r="H376"/>
          <cell r="I376"/>
          <cell r="J376"/>
          <cell r="K376"/>
          <cell r="L376"/>
          <cell r="M376"/>
          <cell r="N376"/>
        </row>
        <row r="377">
          <cell r="A377"/>
          <cell r="B377"/>
          <cell r="C377"/>
          <cell r="D377"/>
          <cell r="E377"/>
          <cell r="F377"/>
          <cell r="G377"/>
          <cell r="H377"/>
          <cell r="I377"/>
          <cell r="J377"/>
          <cell r="K377"/>
          <cell r="L377"/>
          <cell r="M377"/>
          <cell r="N377"/>
        </row>
        <row r="378">
          <cell r="A378"/>
          <cell r="B378"/>
          <cell r="C378"/>
          <cell r="D378"/>
          <cell r="E378"/>
          <cell r="F378"/>
          <cell r="G378"/>
          <cell r="H378"/>
          <cell r="I378"/>
          <cell r="J378"/>
          <cell r="K378"/>
          <cell r="L378"/>
          <cell r="M378"/>
          <cell r="N378"/>
        </row>
        <row r="379">
          <cell r="A379"/>
          <cell r="B379"/>
          <cell r="C379"/>
          <cell r="D379"/>
          <cell r="E379"/>
          <cell r="F379"/>
          <cell r="G379"/>
          <cell r="H379"/>
          <cell r="I379"/>
          <cell r="J379"/>
          <cell r="K379"/>
          <cell r="L379"/>
          <cell r="M379"/>
          <cell r="N379"/>
        </row>
        <row r="380">
          <cell r="A380"/>
          <cell r="B380"/>
          <cell r="C380"/>
          <cell r="D380"/>
          <cell r="E380"/>
          <cell r="F380"/>
          <cell r="G380"/>
          <cell r="H380"/>
          <cell r="I380"/>
          <cell r="J380"/>
          <cell r="K380"/>
          <cell r="L380"/>
          <cell r="M380"/>
          <cell r="N380"/>
        </row>
        <row r="381">
          <cell r="A381"/>
          <cell r="B381"/>
          <cell r="C381"/>
          <cell r="D381"/>
          <cell r="E381"/>
          <cell r="F381"/>
          <cell r="G381"/>
          <cell r="H381"/>
          <cell r="I381"/>
          <cell r="J381"/>
          <cell r="K381"/>
          <cell r="L381"/>
          <cell r="M381"/>
          <cell r="N381"/>
        </row>
        <row r="382">
          <cell r="A382"/>
          <cell r="B382"/>
          <cell r="C382"/>
          <cell r="D382"/>
          <cell r="E382"/>
          <cell r="F382"/>
          <cell r="G382"/>
          <cell r="H382"/>
          <cell r="I382"/>
          <cell r="J382"/>
          <cell r="K382"/>
          <cell r="L382"/>
          <cell r="M382"/>
          <cell r="N382"/>
        </row>
        <row r="383">
          <cell r="A383"/>
          <cell r="B383"/>
          <cell r="C383"/>
          <cell r="D383"/>
          <cell r="E383"/>
          <cell r="F383"/>
          <cell r="G383"/>
          <cell r="H383"/>
          <cell r="I383"/>
          <cell r="J383"/>
          <cell r="K383"/>
          <cell r="L383"/>
          <cell r="M383"/>
          <cell r="N383"/>
        </row>
        <row r="384">
          <cell r="A384"/>
          <cell r="B384"/>
          <cell r="C384"/>
          <cell r="D384"/>
          <cell r="E384"/>
          <cell r="F384"/>
          <cell r="G384"/>
          <cell r="H384"/>
          <cell r="I384"/>
          <cell r="J384"/>
          <cell r="K384"/>
          <cell r="L384"/>
          <cell r="M384"/>
          <cell r="N384"/>
        </row>
        <row r="385">
          <cell r="A385"/>
          <cell r="B385"/>
          <cell r="C385"/>
          <cell r="D385"/>
          <cell r="E385"/>
          <cell r="F385"/>
          <cell r="G385"/>
          <cell r="H385"/>
          <cell r="I385"/>
          <cell r="J385"/>
          <cell r="K385"/>
          <cell r="L385"/>
          <cell r="M385"/>
          <cell r="N385"/>
        </row>
        <row r="386">
          <cell r="A386"/>
          <cell r="B386"/>
          <cell r="C386"/>
          <cell r="D386"/>
          <cell r="E386"/>
          <cell r="F386"/>
          <cell r="G386"/>
          <cell r="H386"/>
          <cell r="I386"/>
          <cell r="J386"/>
          <cell r="K386"/>
          <cell r="L386"/>
          <cell r="M386"/>
          <cell r="N386"/>
        </row>
        <row r="387">
          <cell r="A387"/>
          <cell r="B387"/>
          <cell r="C387"/>
          <cell r="D387"/>
          <cell r="E387"/>
          <cell r="F387"/>
          <cell r="G387"/>
          <cell r="H387"/>
          <cell r="I387"/>
          <cell r="J387"/>
          <cell r="K387"/>
          <cell r="L387"/>
          <cell r="M387"/>
          <cell r="N387"/>
        </row>
        <row r="388">
          <cell r="A388"/>
          <cell r="B388"/>
          <cell r="C388"/>
          <cell r="D388"/>
          <cell r="E388"/>
          <cell r="F388"/>
          <cell r="G388"/>
          <cell r="H388"/>
          <cell r="I388"/>
          <cell r="J388"/>
          <cell r="K388"/>
          <cell r="L388"/>
          <cell r="M388"/>
          <cell r="N388"/>
        </row>
        <row r="389">
          <cell r="A389"/>
          <cell r="B389"/>
          <cell r="C389"/>
          <cell r="D389"/>
          <cell r="E389"/>
          <cell r="F389"/>
          <cell r="G389"/>
          <cell r="H389"/>
          <cell r="I389"/>
          <cell r="J389"/>
          <cell r="K389"/>
          <cell r="L389"/>
          <cell r="M389"/>
          <cell r="N389"/>
        </row>
        <row r="390">
          <cell r="A390"/>
          <cell r="B390"/>
          <cell r="C390"/>
          <cell r="D390"/>
          <cell r="E390"/>
          <cell r="F390"/>
          <cell r="G390"/>
          <cell r="H390"/>
          <cell r="I390"/>
          <cell r="J390"/>
          <cell r="K390"/>
          <cell r="L390"/>
          <cell r="M390"/>
          <cell r="N390"/>
        </row>
        <row r="391">
          <cell r="A391"/>
          <cell r="B391"/>
          <cell r="C391"/>
          <cell r="D391"/>
          <cell r="E391"/>
          <cell r="F391"/>
          <cell r="G391"/>
          <cell r="H391"/>
          <cell r="I391"/>
          <cell r="J391"/>
          <cell r="K391"/>
          <cell r="L391"/>
          <cell r="M391"/>
          <cell r="N391"/>
        </row>
        <row r="392">
          <cell r="A392"/>
          <cell r="B392"/>
          <cell r="C392"/>
          <cell r="D392"/>
          <cell r="E392"/>
          <cell r="F392"/>
          <cell r="G392"/>
          <cell r="H392"/>
          <cell r="I392"/>
          <cell r="J392"/>
          <cell r="K392"/>
          <cell r="L392"/>
          <cell r="M392"/>
          <cell r="N392"/>
        </row>
        <row r="393">
          <cell r="A393"/>
          <cell r="B393"/>
          <cell r="C393"/>
          <cell r="D393"/>
          <cell r="E393"/>
          <cell r="F393"/>
          <cell r="G393"/>
          <cell r="H393"/>
          <cell r="I393"/>
          <cell r="J393"/>
          <cell r="K393"/>
          <cell r="L393"/>
          <cell r="M393"/>
          <cell r="N393"/>
        </row>
        <row r="394">
          <cell r="A394"/>
          <cell r="B394"/>
          <cell r="C394"/>
          <cell r="D394"/>
          <cell r="E394"/>
          <cell r="F394"/>
          <cell r="G394"/>
          <cell r="H394"/>
          <cell r="I394"/>
          <cell r="J394"/>
          <cell r="K394"/>
          <cell r="L394"/>
          <cell r="M394"/>
          <cell r="N394"/>
        </row>
        <row r="395">
          <cell r="A395"/>
          <cell r="B395"/>
          <cell r="C395"/>
          <cell r="D395"/>
          <cell r="E395"/>
          <cell r="F395"/>
          <cell r="G395"/>
          <cell r="H395"/>
          <cell r="I395"/>
          <cell r="J395"/>
          <cell r="K395"/>
          <cell r="L395"/>
          <cell r="M395"/>
          <cell r="N395"/>
        </row>
        <row r="396">
          <cell r="A396"/>
          <cell r="B396"/>
          <cell r="C396"/>
          <cell r="D396"/>
          <cell r="E396"/>
          <cell r="F396"/>
          <cell r="G396"/>
          <cell r="H396"/>
          <cell r="I396"/>
          <cell r="J396"/>
          <cell r="K396"/>
          <cell r="L396"/>
          <cell r="M396"/>
          <cell r="N396"/>
        </row>
        <row r="397">
          <cell r="A397"/>
          <cell r="B397"/>
          <cell r="C397"/>
          <cell r="D397"/>
          <cell r="E397"/>
          <cell r="F397"/>
          <cell r="G397"/>
          <cell r="H397"/>
          <cell r="I397"/>
          <cell r="J397"/>
          <cell r="K397"/>
          <cell r="L397"/>
          <cell r="M397"/>
          <cell r="N397"/>
        </row>
        <row r="398">
          <cell r="D398"/>
        </row>
        <row r="399">
          <cell r="D399"/>
        </row>
        <row r="400">
          <cell r="D400"/>
        </row>
        <row r="401">
          <cell r="D401"/>
        </row>
      </sheetData>
      <sheetData sheetId="26">
        <row r="47">
          <cell r="A47"/>
          <cell r="B47"/>
          <cell r="C47"/>
          <cell r="D47" t="str">
            <v>TAG</v>
          </cell>
          <cell r="E47"/>
          <cell r="F47"/>
          <cell r="G47"/>
          <cell r="H47"/>
          <cell r="J47"/>
          <cell r="K47"/>
          <cell r="L47"/>
          <cell r="M47"/>
          <cell r="N47"/>
        </row>
        <row r="48">
          <cell r="A48"/>
          <cell r="B48"/>
          <cell r="C48"/>
          <cell r="D48" t="str">
            <v>STATUS</v>
          </cell>
          <cell r="E48"/>
          <cell r="F48"/>
          <cell r="G48"/>
          <cell r="H48"/>
          <cell r="I48" t="str">
            <v>Actuals</v>
          </cell>
          <cell r="J48" t="str">
            <v>Forecast</v>
          </cell>
          <cell r="K48" t="str">
            <v>Forecast</v>
          </cell>
          <cell r="L48" t="str">
            <v>Forecast</v>
          </cell>
          <cell r="M48" t="str">
            <v>Forecast</v>
          </cell>
          <cell r="N48" t="str">
            <v>Forecast</v>
          </cell>
        </row>
        <row r="49">
          <cell r="A49"/>
          <cell r="B49"/>
          <cell r="C49"/>
          <cell r="D49" t="str">
            <v>YEARS</v>
          </cell>
          <cell r="E49"/>
          <cell r="F49" t="str">
            <v>June years ($ million)</v>
          </cell>
          <cell r="G49" t="str">
            <v>FR Comments</v>
          </cell>
          <cell r="H49"/>
          <cell r="I49" t="str">
            <v>2019</v>
          </cell>
          <cell r="J49" t="str">
            <v>2020</v>
          </cell>
          <cell r="K49" t="str">
            <v>2021</v>
          </cell>
          <cell r="L49" t="str">
            <v>2022</v>
          </cell>
          <cell r="M49" t="str">
            <v>2023</v>
          </cell>
          <cell r="N49" t="str">
            <v>2024</v>
          </cell>
        </row>
        <row r="50">
          <cell r="A50"/>
          <cell r="B50"/>
          <cell r="C50"/>
          <cell r="D50"/>
          <cell r="E50"/>
          <cell r="F50"/>
          <cell r="G50"/>
          <cell r="H50"/>
          <cell r="I50"/>
          <cell r="J50"/>
          <cell r="K50"/>
          <cell r="L50"/>
          <cell r="M50"/>
          <cell r="N50"/>
        </row>
        <row r="51">
          <cell r="A51"/>
          <cell r="B51"/>
          <cell r="C51"/>
          <cell r="D51"/>
          <cell r="E51"/>
          <cell r="F51" t="str">
            <v>Core Crown + Crown Entities (Cash)</v>
          </cell>
          <cell r="G51"/>
          <cell r="H51"/>
          <cell r="I51"/>
          <cell r="J51"/>
          <cell r="K51"/>
          <cell r="L51"/>
          <cell r="M51"/>
          <cell r="N51"/>
        </row>
        <row r="52">
          <cell r="A52"/>
          <cell r="B52"/>
          <cell r="C52"/>
          <cell r="D52"/>
          <cell r="E52"/>
          <cell r="F52" t="str">
            <v>Residual Cash</v>
          </cell>
          <cell r="G52" t="str">
            <v>From RC - CC+CE spreadsheet</v>
          </cell>
          <cell r="H52"/>
          <cell r="I52"/>
          <cell r="J52"/>
          <cell r="K52"/>
          <cell r="L52"/>
          <cell r="M52"/>
          <cell r="N52"/>
        </row>
        <row r="53">
          <cell r="A53"/>
          <cell r="B53"/>
          <cell r="C53"/>
          <cell r="D53"/>
          <cell r="E53"/>
          <cell r="F53"/>
          <cell r="G53"/>
          <cell r="H53"/>
          <cell r="I53"/>
          <cell r="J53"/>
          <cell r="K53"/>
          <cell r="L53"/>
          <cell r="M53"/>
          <cell r="N53"/>
        </row>
        <row r="54">
          <cell r="A54"/>
          <cell r="B54"/>
          <cell r="C54"/>
          <cell r="D54"/>
          <cell r="E54"/>
          <cell r="F54" t="str">
            <v>Cash From</v>
          </cell>
          <cell r="G54"/>
          <cell r="H54"/>
          <cell r="I54"/>
          <cell r="J54"/>
          <cell r="K54"/>
          <cell r="L54"/>
          <cell r="M54"/>
          <cell r="N54"/>
        </row>
        <row r="55">
          <cell r="A55"/>
          <cell r="B55"/>
          <cell r="C55"/>
          <cell r="D55" t="str">
            <v>IN_TAX_DIR_PER</v>
          </cell>
          <cell r="E55"/>
          <cell r="F55" t="str">
            <v>Individual Income Tax</v>
          </cell>
          <cell r="G55"/>
          <cell r="H55"/>
          <cell r="I55">
            <v>37820</v>
          </cell>
          <cell r="J55">
            <v>39114</v>
          </cell>
          <cell r="K55">
            <v>38704</v>
          </cell>
          <cell r="L55">
            <v>41712</v>
          </cell>
          <cell r="M55">
            <v>44498</v>
          </cell>
          <cell r="N55">
            <v>47425</v>
          </cell>
        </row>
        <row r="56">
          <cell r="A56"/>
          <cell r="B56"/>
          <cell r="C56"/>
          <cell r="D56" t="str">
            <v>IN_TAX_DIR_CORP</v>
          </cell>
          <cell r="E56"/>
          <cell r="F56" t="str">
            <v>Company Tax</v>
          </cell>
          <cell r="G56"/>
          <cell r="H56"/>
          <cell r="I56">
            <v>14261</v>
          </cell>
          <cell r="J56">
            <v>13219</v>
          </cell>
          <cell r="K56">
            <v>9314</v>
          </cell>
          <cell r="L56">
            <v>14552</v>
          </cell>
          <cell r="M56">
            <v>16667</v>
          </cell>
          <cell r="N56">
            <v>18052</v>
          </cell>
        </row>
        <row r="57">
          <cell r="A57"/>
          <cell r="B57"/>
          <cell r="C57"/>
          <cell r="D57" t="str">
            <v>IN_TAX_DIR_OTHER</v>
          </cell>
          <cell r="E57"/>
          <cell r="F57" t="str">
            <v>Withholding Taxes</v>
          </cell>
          <cell r="G57"/>
          <cell r="H57"/>
          <cell r="I57">
            <v>2431</v>
          </cell>
          <cell r="J57">
            <v>2245</v>
          </cell>
          <cell r="K57">
            <v>1612</v>
          </cell>
          <cell r="L57">
            <v>1638</v>
          </cell>
          <cell r="M57">
            <v>1791</v>
          </cell>
          <cell r="N57">
            <v>1917</v>
          </cell>
        </row>
        <row r="58">
          <cell r="A58"/>
          <cell r="B58"/>
          <cell r="C58"/>
          <cell r="D58" t="str">
            <v>IN_TAX_INDIR_CONS</v>
          </cell>
          <cell r="E58"/>
          <cell r="F58" t="str">
            <v>GST</v>
          </cell>
          <cell r="G58"/>
          <cell r="H58"/>
          <cell r="I58">
            <v>21623</v>
          </cell>
          <cell r="J58">
            <v>19615</v>
          </cell>
          <cell r="K58">
            <v>19718</v>
          </cell>
          <cell r="L58">
            <v>22405</v>
          </cell>
          <cell r="M58">
            <v>24405</v>
          </cell>
          <cell r="N58">
            <v>26278</v>
          </cell>
        </row>
        <row r="59">
          <cell r="A59"/>
          <cell r="B59"/>
          <cell r="C59"/>
          <cell r="D59" t="str">
            <v>IN_TAX_INDIR_OTHER</v>
          </cell>
          <cell r="E59"/>
          <cell r="F59" t="str">
            <v>Excise Duties</v>
          </cell>
          <cell r="G59" t="str">
            <v>Petroleum, tobacco, alcohol</v>
          </cell>
          <cell r="H59"/>
          <cell r="I59">
            <v>2385</v>
          </cell>
          <cell r="J59">
            <v>2346</v>
          </cell>
          <cell r="K59">
            <v>2146</v>
          </cell>
          <cell r="L59">
            <v>2048</v>
          </cell>
          <cell r="M59">
            <v>2093</v>
          </cell>
          <cell r="N59">
            <v>2140</v>
          </cell>
        </row>
        <row r="60">
          <cell r="A60"/>
          <cell r="B60"/>
          <cell r="C60"/>
          <cell r="D60" t="str">
            <v>IN_TAX_INDIR_OTHER</v>
          </cell>
          <cell r="E60"/>
          <cell r="F60" t="str">
            <v>Other Indirect Tax</v>
          </cell>
          <cell r="G60"/>
          <cell r="H60"/>
          <cell r="I60">
            <v>5014</v>
          </cell>
          <cell r="J60">
            <v>5207</v>
          </cell>
          <cell r="K60">
            <v>5512</v>
          </cell>
          <cell r="L60">
            <v>5967</v>
          </cell>
          <cell r="M60">
            <v>6120</v>
          </cell>
          <cell r="N60">
            <v>6243</v>
          </cell>
        </row>
        <row r="61">
          <cell r="A61"/>
          <cell r="B61"/>
          <cell r="C61"/>
          <cell r="D61" t="str">
            <v>IN_OTHER_INVEST</v>
          </cell>
          <cell r="F61" t="str">
            <v>Interest, profits and dividend income</v>
          </cell>
          <cell r="G61"/>
          <cell r="H61"/>
          <cell r="I61">
            <v>2369</v>
          </cell>
          <cell r="J61">
            <v>2216</v>
          </cell>
          <cell r="K61">
            <v>2365</v>
          </cell>
          <cell r="L61">
            <v>2495</v>
          </cell>
          <cell r="M61">
            <v>2484</v>
          </cell>
          <cell r="N61">
            <v>2564</v>
          </cell>
        </row>
        <row r="62">
          <cell r="A62"/>
          <cell r="B62"/>
          <cell r="C62"/>
          <cell r="D62" t="str">
            <v>IN_OTHER_OTHER</v>
          </cell>
          <cell r="F62" t="str">
            <v>Other receipts</v>
          </cell>
          <cell r="G62" t="str">
            <v>other sovereign,SOGS and other</v>
          </cell>
          <cell r="H62"/>
          <cell r="I62">
            <v>11314</v>
          </cell>
          <cell r="J62">
            <v>12324</v>
          </cell>
          <cell r="K62">
            <v>12295</v>
          </cell>
          <cell r="L62">
            <v>13311</v>
          </cell>
          <cell r="M62">
            <v>13526</v>
          </cell>
          <cell r="N62">
            <v>13674</v>
          </cell>
        </row>
        <row r="63">
          <cell r="A63"/>
          <cell r="B63"/>
          <cell r="C63"/>
          <cell r="D63" t="str">
            <v>IN_TOTAL</v>
          </cell>
          <cell r="F63" t="str">
            <v>Total Cash From Operations</v>
          </cell>
          <cell r="G63"/>
          <cell r="H63"/>
          <cell r="I63">
            <v>97217</v>
          </cell>
          <cell r="J63">
            <v>96286</v>
          </cell>
          <cell r="K63">
            <v>91666</v>
          </cell>
          <cell r="L63">
            <v>104128</v>
          </cell>
          <cell r="M63">
            <v>111584</v>
          </cell>
          <cell r="N63">
            <v>118293</v>
          </cell>
        </row>
        <row r="64">
          <cell r="A64"/>
          <cell r="B64"/>
          <cell r="C64"/>
          <cell r="D64"/>
          <cell r="F64"/>
          <cell r="G64"/>
          <cell r="H64"/>
          <cell r="I64"/>
          <cell r="J64"/>
          <cell r="K64"/>
          <cell r="L64"/>
          <cell r="M64"/>
          <cell r="N64"/>
        </row>
        <row r="65">
          <cell r="A65"/>
          <cell r="B65"/>
          <cell r="C65"/>
          <cell r="D65"/>
          <cell r="F65" t="str">
            <v>Cash To</v>
          </cell>
          <cell r="G65" t="str">
            <v>incorrect title - have corrected</v>
          </cell>
          <cell r="H65"/>
          <cell r="I65"/>
          <cell r="J65"/>
          <cell r="K65"/>
          <cell r="L65"/>
          <cell r="M65"/>
          <cell r="N65"/>
        </row>
        <row r="66">
          <cell r="A66"/>
          <cell r="B66"/>
          <cell r="C66"/>
          <cell r="D66" t="str">
            <v>OUT_SA_TOTAL</v>
          </cell>
          <cell r="F66" t="str">
            <v>Transfer payments and subsidies</v>
          </cell>
          <cell r="G66" t="str">
            <v>entered as a positive here to get your formula to work but normally cash out would be entered as negatives in our docs - i.e. cash out = _ve</v>
          </cell>
          <cell r="H66"/>
          <cell r="I66">
            <v>27982</v>
          </cell>
          <cell r="J66">
            <v>30981</v>
          </cell>
          <cell r="K66">
            <v>35966</v>
          </cell>
          <cell r="L66">
            <v>35685</v>
          </cell>
          <cell r="M66">
            <v>36031</v>
          </cell>
          <cell r="N66">
            <v>37040</v>
          </cell>
        </row>
        <row r="67">
          <cell r="A67"/>
          <cell r="B67"/>
          <cell r="C67"/>
          <cell r="D67" t="str">
            <v>OUT_OTHER_WAGES</v>
          </cell>
          <cell r="F67" t="str">
            <v>Personnel and operating costs</v>
          </cell>
          <cell r="G67"/>
          <cell r="H67"/>
          <cell r="I67">
            <v>58540</v>
          </cell>
          <cell r="J67">
            <v>77881</v>
          </cell>
          <cell r="K67">
            <v>68860</v>
          </cell>
          <cell r="L67">
            <v>67039</v>
          </cell>
          <cell r="M67">
            <v>67448</v>
          </cell>
          <cell r="N67">
            <v>67354</v>
          </cell>
        </row>
        <row r="68">
          <cell r="A68"/>
          <cell r="B68"/>
          <cell r="C68"/>
          <cell r="D68" t="str">
            <v>OUT_OTHER_INTEREST</v>
          </cell>
          <cell r="F68" t="str">
            <v>Finance costs</v>
          </cell>
          <cell r="G68"/>
          <cell r="H68"/>
          <cell r="I68">
            <v>3050</v>
          </cell>
          <cell r="J68">
            <v>2691</v>
          </cell>
          <cell r="K68">
            <v>3576</v>
          </cell>
          <cell r="L68">
            <v>4476</v>
          </cell>
          <cell r="M68">
            <v>5506</v>
          </cell>
          <cell r="N68">
            <v>5464</v>
          </cell>
        </row>
        <row r="69">
          <cell r="A69"/>
          <cell r="B69"/>
          <cell r="C69"/>
          <cell r="D69" t="str">
            <v>OUT_OTHER_OTHER</v>
          </cell>
          <cell r="F69" t="str">
            <v>Other outlays</v>
          </cell>
          <cell r="G69"/>
          <cell r="H69"/>
          <cell r="I69">
            <v>0</v>
          </cell>
          <cell r="J69">
            <v>0</v>
          </cell>
          <cell r="K69">
            <v>0</v>
          </cell>
          <cell r="L69">
            <v>0</v>
          </cell>
          <cell r="M69">
            <v>0</v>
          </cell>
          <cell r="N69">
            <v>0</v>
          </cell>
        </row>
        <row r="70">
          <cell r="A70"/>
          <cell r="B70"/>
          <cell r="C70"/>
          <cell r="D70" t="str">
            <v>OUT_FCAST_OPEX</v>
          </cell>
          <cell r="F70" t="str">
            <v>Forecast for future new operating spending</v>
          </cell>
          <cell r="G70"/>
          <cell r="H70"/>
          <cell r="I70">
            <v>0</v>
          </cell>
          <cell r="J70">
            <v>5357</v>
          </cell>
          <cell r="K70">
            <v>10991</v>
          </cell>
          <cell r="L70">
            <v>18266</v>
          </cell>
          <cell r="M70">
            <v>16168</v>
          </cell>
          <cell r="N70">
            <v>8972</v>
          </cell>
        </row>
        <row r="71">
          <cell r="A71"/>
          <cell r="B71"/>
          <cell r="C71"/>
          <cell r="D71" t="str">
            <v>OUT_FCAST_ADJ</v>
          </cell>
          <cell r="F71" t="str">
            <v>Top-down expense adjustment</v>
          </cell>
          <cell r="G71"/>
          <cell r="H71"/>
          <cell r="I71">
            <v>0</v>
          </cell>
          <cell r="J71">
            <v>-1075</v>
          </cell>
          <cell r="K71">
            <v>-975</v>
          </cell>
          <cell r="L71">
            <v>-750</v>
          </cell>
          <cell r="M71">
            <v>-650</v>
          </cell>
          <cell r="N71">
            <v>-650</v>
          </cell>
        </row>
        <row r="72">
          <cell r="A72"/>
          <cell r="B72"/>
          <cell r="C72"/>
          <cell r="D72" t="str">
            <v>OUT_TOTAL</v>
          </cell>
          <cell r="F72" t="str">
            <v>Total Cash To Operations</v>
          </cell>
          <cell r="G72"/>
          <cell r="H72"/>
          <cell r="I72">
            <v>89572</v>
          </cell>
          <cell r="J72">
            <v>115835</v>
          </cell>
          <cell r="K72">
            <v>118418</v>
          </cell>
          <cell r="L72">
            <v>124716</v>
          </cell>
          <cell r="M72">
            <v>124503</v>
          </cell>
          <cell r="N72">
            <v>118180</v>
          </cell>
        </row>
        <row r="73">
          <cell r="A73"/>
          <cell r="B73"/>
          <cell r="C73"/>
          <cell r="D73"/>
          <cell r="F73"/>
          <cell r="G73"/>
          <cell r="H73"/>
          <cell r="I73"/>
          <cell r="J73"/>
          <cell r="K73"/>
          <cell r="L73"/>
          <cell r="M73"/>
          <cell r="N73"/>
        </row>
        <row r="74">
          <cell r="A74"/>
          <cell r="B74"/>
          <cell r="C74"/>
          <cell r="D74" t="str">
            <v>OCF_TOTAL</v>
          </cell>
          <cell r="F74" t="str">
            <v>Net Cash Flow From Operations</v>
          </cell>
          <cell r="G74"/>
          <cell r="H74"/>
          <cell r="I74">
            <v>7645</v>
          </cell>
          <cell r="J74">
            <v>-19549</v>
          </cell>
          <cell r="K74">
            <v>-26752</v>
          </cell>
          <cell r="L74">
            <v>-20588</v>
          </cell>
          <cell r="M74">
            <v>-12919</v>
          </cell>
          <cell r="N74">
            <v>113</v>
          </cell>
        </row>
        <row r="75">
          <cell r="A75"/>
          <cell r="B75"/>
          <cell r="C75"/>
          <cell r="D75"/>
          <cell r="F75"/>
          <cell r="G75"/>
          <cell r="H75"/>
          <cell r="I75"/>
          <cell r="J75"/>
          <cell r="K75"/>
          <cell r="L75"/>
          <cell r="M75"/>
          <cell r="N75"/>
        </row>
        <row r="76">
          <cell r="A76"/>
          <cell r="B76"/>
          <cell r="C76"/>
          <cell r="D76" t="str">
            <v>CCF_CAPEX</v>
          </cell>
          <cell r="F76" t="str">
            <v>Net purchase of physical assets</v>
          </cell>
          <cell r="G76"/>
          <cell r="H76"/>
          <cell r="I76">
            <v>7272</v>
          </cell>
          <cell r="J76">
            <v>9488</v>
          </cell>
          <cell r="K76">
            <v>8992</v>
          </cell>
          <cell r="L76">
            <v>8045</v>
          </cell>
          <cell r="M76">
            <v>6945</v>
          </cell>
          <cell r="N76">
            <v>6438</v>
          </cell>
        </row>
        <row r="77">
          <cell r="A77"/>
          <cell r="B77"/>
          <cell r="C77"/>
          <cell r="D77" t="str">
            <v>CCF_ADV</v>
          </cell>
          <cell r="F77" t="str">
            <v>Net repayment/(issue) of advances</v>
          </cell>
          <cell r="G77"/>
          <cell r="H77"/>
          <cell r="I77">
            <v>87</v>
          </cell>
          <cell r="J77">
            <v>2648</v>
          </cell>
          <cell r="K77">
            <v>5310</v>
          </cell>
          <cell r="L77">
            <v>-510</v>
          </cell>
          <cell r="M77">
            <v>218</v>
          </cell>
          <cell r="N77">
            <v>102</v>
          </cell>
        </row>
        <row r="78">
          <cell r="A78"/>
          <cell r="B78"/>
          <cell r="C78"/>
          <cell r="D78" t="str">
            <v>CCF_INVEST</v>
          </cell>
          <cell r="F78" t="str">
            <v>Net purchase of investments</v>
          </cell>
          <cell r="G78"/>
          <cell r="H78"/>
          <cell r="I78">
            <v>182</v>
          </cell>
          <cell r="J78">
            <v>990</v>
          </cell>
          <cell r="K78">
            <v>868</v>
          </cell>
          <cell r="L78">
            <v>869</v>
          </cell>
          <cell r="M78">
            <v>461</v>
          </cell>
          <cell r="N78">
            <v>132</v>
          </cell>
        </row>
        <row r="79">
          <cell r="A79"/>
          <cell r="B79"/>
          <cell r="C79"/>
          <cell r="D79" t="str">
            <v>CCF_NZSF</v>
          </cell>
          <cell r="F79" t="str">
            <v>Contribution to NZS Fund</v>
          </cell>
          <cell r="G79"/>
          <cell r="H79"/>
          <cell r="I79">
            <v>1312</v>
          </cell>
          <cell r="J79">
            <v>1697</v>
          </cell>
          <cell r="K79">
            <v>2742</v>
          </cell>
          <cell r="L79">
            <v>3120</v>
          </cell>
          <cell r="M79">
            <v>2682</v>
          </cell>
          <cell r="N79">
            <v>2573</v>
          </cell>
        </row>
        <row r="80">
          <cell r="A80"/>
          <cell r="B80"/>
          <cell r="C80"/>
          <cell r="D80" t="str">
            <v>CCF_FCAST_CAPEX</v>
          </cell>
          <cell r="F80" t="str">
            <v>Forecast for future new capital spending</v>
          </cell>
          <cell r="G80"/>
          <cell r="H80"/>
          <cell r="I80">
            <v>0</v>
          </cell>
          <cell r="J80">
            <v>212</v>
          </cell>
          <cell r="K80">
            <v>1990</v>
          </cell>
          <cell r="L80">
            <v>2145</v>
          </cell>
          <cell r="M80">
            <v>2654</v>
          </cell>
          <cell r="N80">
            <v>3288</v>
          </cell>
        </row>
        <row r="81">
          <cell r="A81"/>
          <cell r="B81"/>
          <cell r="C81"/>
          <cell r="D81" t="str">
            <v>CCF_FCAST_ADJ</v>
          </cell>
          <cell r="F81" t="str">
            <v>Top-down capital adjustment</v>
          </cell>
          <cell r="G81"/>
          <cell r="H81"/>
          <cell r="I81">
            <v>0</v>
          </cell>
          <cell r="J81">
            <v>-1050</v>
          </cell>
          <cell r="K81">
            <v>-650</v>
          </cell>
          <cell r="L81">
            <v>-350</v>
          </cell>
          <cell r="M81">
            <v>-250</v>
          </cell>
          <cell r="N81">
            <v>-250</v>
          </cell>
        </row>
        <row r="82">
          <cell r="A82"/>
          <cell r="B82"/>
          <cell r="C82"/>
          <cell r="D82" t="str">
            <v>CCF_TOTAL</v>
          </cell>
          <cell r="F82" t="str">
            <v>Net Capital Cash Flows</v>
          </cell>
          <cell r="G82"/>
          <cell r="H82"/>
          <cell r="I82">
            <v>8853</v>
          </cell>
          <cell r="J82">
            <v>13985</v>
          </cell>
          <cell r="K82">
            <v>19252</v>
          </cell>
          <cell r="L82">
            <v>13319</v>
          </cell>
          <cell r="M82">
            <v>12710</v>
          </cell>
          <cell r="N82">
            <v>12283</v>
          </cell>
        </row>
        <row r="83">
          <cell r="A83"/>
          <cell r="B83"/>
          <cell r="C83"/>
          <cell r="D83"/>
          <cell r="F83"/>
          <cell r="G83"/>
          <cell r="H83"/>
          <cell r="I83"/>
          <cell r="J83"/>
          <cell r="K83"/>
          <cell r="L83"/>
          <cell r="M83"/>
          <cell r="N83"/>
        </row>
        <row r="84">
          <cell r="A84"/>
          <cell r="B84"/>
          <cell r="C84"/>
          <cell r="D84" t="str">
            <v>RC_TOTAL</v>
          </cell>
          <cell r="F84" t="str">
            <v>Residual Cash Surplus / (Deficit)</v>
          </cell>
          <cell r="G84" t="str">
            <v>Formula was wrong (because of -ve/+ve issue noted above), I have fixed  - but if want it to be the same sign as published will need to adjust formulae above</v>
          </cell>
          <cell r="H84"/>
          <cell r="I84">
            <v>-1208</v>
          </cell>
          <cell r="J84">
            <v>-33534</v>
          </cell>
          <cell r="K84">
            <v>-46004</v>
          </cell>
          <cell r="L84">
            <v>-33907</v>
          </cell>
          <cell r="M84">
            <v>-25629</v>
          </cell>
          <cell r="N84">
            <v>-12170</v>
          </cell>
        </row>
        <row r="85">
          <cell r="A85"/>
          <cell r="B85"/>
          <cell r="C85"/>
          <cell r="D85"/>
          <cell r="F85"/>
          <cell r="G85"/>
          <cell r="H85"/>
          <cell r="I85"/>
          <cell r="J85"/>
          <cell r="K85"/>
          <cell r="L85"/>
          <cell r="M85"/>
          <cell r="N85"/>
        </row>
        <row r="86">
          <cell r="A86"/>
          <cell r="B86"/>
          <cell r="C86"/>
          <cell r="D86"/>
          <cell r="F86" t="str">
            <v>Adjustments for FI</v>
          </cell>
          <cell r="G86"/>
          <cell r="H86"/>
          <cell r="I86"/>
          <cell r="J86"/>
          <cell r="K86"/>
          <cell r="L86"/>
          <cell r="M86"/>
          <cell r="N86"/>
        </row>
        <row r="87">
          <cell r="A87"/>
          <cell r="B87"/>
          <cell r="C87"/>
          <cell r="D87"/>
          <cell r="F87"/>
          <cell r="G87"/>
          <cell r="H87"/>
          <cell r="I87"/>
          <cell r="J87"/>
          <cell r="K87"/>
          <cell r="L87"/>
          <cell r="M87"/>
          <cell r="N87"/>
        </row>
        <row r="88">
          <cell r="A88"/>
          <cell r="B88"/>
          <cell r="C88"/>
          <cell r="D88"/>
          <cell r="F88" t="str">
            <v>Residual Cash Surplus / (Deficit)</v>
          </cell>
          <cell r="G88"/>
          <cell r="H88"/>
          <cell r="I88">
            <v>-1208</v>
          </cell>
          <cell r="J88">
            <v>-33534</v>
          </cell>
          <cell r="K88">
            <v>-46004</v>
          </cell>
          <cell r="L88">
            <v>-33907</v>
          </cell>
          <cell r="M88">
            <v>-25629</v>
          </cell>
          <cell r="N88">
            <v>-12170</v>
          </cell>
        </row>
        <row r="89">
          <cell r="A89"/>
          <cell r="B89"/>
          <cell r="C89"/>
          <cell r="D89"/>
          <cell r="F89"/>
          <cell r="G89"/>
          <cell r="H89"/>
          <cell r="I89"/>
          <cell r="J89"/>
          <cell r="K89"/>
          <cell r="L89"/>
          <cell r="M89"/>
          <cell r="N89"/>
        </row>
        <row r="90">
          <cell r="A90"/>
          <cell r="B90"/>
          <cell r="C90"/>
          <cell r="D90"/>
          <cell r="F90" t="str">
            <v>Net Purchase of Physical Assets</v>
          </cell>
          <cell r="G90"/>
          <cell r="H90"/>
          <cell r="I90"/>
          <cell r="J90"/>
          <cell r="K90"/>
          <cell r="L90"/>
          <cell r="M90"/>
          <cell r="N90"/>
        </row>
        <row r="91">
          <cell r="A91"/>
          <cell r="B91"/>
          <cell r="C91"/>
          <cell r="D91"/>
          <cell r="F91"/>
          <cell r="G91"/>
          <cell r="H91"/>
          <cell r="I91"/>
          <cell r="J91"/>
          <cell r="K91"/>
          <cell r="L91"/>
          <cell r="M91"/>
          <cell r="N91"/>
        </row>
        <row r="92">
          <cell r="A92"/>
          <cell r="B92"/>
          <cell r="C92"/>
          <cell r="D92"/>
          <cell r="F92"/>
          <cell r="G92"/>
          <cell r="H92"/>
          <cell r="I92"/>
          <cell r="J92"/>
          <cell r="K92"/>
          <cell r="L92"/>
          <cell r="M92"/>
          <cell r="N92"/>
        </row>
        <row r="93">
          <cell r="A93"/>
          <cell r="B93"/>
          <cell r="C93"/>
          <cell r="D93"/>
          <cell r="F93" t="str">
            <v>Defence purchases of physical assets</v>
          </cell>
          <cell r="G93" t="str">
            <v>MOD 1:72:0, line 2420 + NZDF 1:52:0, line 2420 - purchase of PPE - 3rd</v>
          </cell>
          <cell r="H93"/>
          <cell r="I93">
            <v>716.721</v>
          </cell>
          <cell r="J93">
            <v>990.23800000000006</v>
          </cell>
          <cell r="K93">
            <v>697.90499999999997</v>
          </cell>
          <cell r="L93">
            <v>1439.6220000000001</v>
          </cell>
          <cell r="M93">
            <v>567.50700000000006</v>
          </cell>
          <cell r="N93">
            <v>371.16800000000001</v>
          </cell>
        </row>
        <row r="94">
          <cell r="A94"/>
          <cell r="B94"/>
          <cell r="C94"/>
          <cell r="D94"/>
          <cell r="F94" t="str">
            <v>Excluding High Import Share Capital Spend</v>
          </cell>
          <cell r="G94"/>
          <cell r="H94"/>
          <cell r="I94">
            <v>716.721</v>
          </cell>
          <cell r="J94">
            <v>990.23800000000006</v>
          </cell>
          <cell r="K94">
            <v>697.90499999999997</v>
          </cell>
          <cell r="L94">
            <v>1439.6220000000001</v>
          </cell>
          <cell r="M94">
            <v>567.50700000000006</v>
          </cell>
          <cell r="N94">
            <v>371.16800000000001</v>
          </cell>
        </row>
        <row r="95">
          <cell r="A95"/>
          <cell r="B95"/>
          <cell r="C95"/>
          <cell r="D95"/>
          <cell r="F95"/>
          <cell r="G95"/>
          <cell r="H95"/>
          <cell r="I95"/>
          <cell r="J95"/>
          <cell r="K95"/>
          <cell r="L95"/>
          <cell r="M95"/>
          <cell r="N95"/>
        </row>
        <row r="96">
          <cell r="A96"/>
          <cell r="B96"/>
          <cell r="C96"/>
          <cell r="D96"/>
          <cell r="F96"/>
          <cell r="G96"/>
          <cell r="H96"/>
          <cell r="I96"/>
          <cell r="J96"/>
          <cell r="K96"/>
          <cell r="L96"/>
          <cell r="M96"/>
          <cell r="N96"/>
        </row>
        <row r="97">
          <cell r="A97"/>
          <cell r="B97"/>
          <cell r="C97"/>
          <cell r="D97"/>
          <cell r="F97" t="str">
            <v>Placeholder - purchases of land</v>
          </cell>
          <cell r="G97" t="str">
            <v>not available for forecast - checking if available for actuals</v>
          </cell>
          <cell r="H97"/>
          <cell r="I97"/>
          <cell r="J97"/>
          <cell r="K97"/>
          <cell r="L97"/>
          <cell r="M97"/>
          <cell r="N97"/>
        </row>
        <row r="98">
          <cell r="A98"/>
          <cell r="B98"/>
          <cell r="C98"/>
          <cell r="D98"/>
          <cell r="F98" t="str">
            <v>Excluding Land Purchases</v>
          </cell>
          <cell r="G98"/>
          <cell r="H98"/>
          <cell r="I98">
            <v>0</v>
          </cell>
          <cell r="J98">
            <v>0</v>
          </cell>
          <cell r="K98">
            <v>0</v>
          </cell>
          <cell r="L98">
            <v>0</v>
          </cell>
          <cell r="M98">
            <v>0</v>
          </cell>
          <cell r="N98">
            <v>0</v>
          </cell>
        </row>
        <row r="99">
          <cell r="A99"/>
          <cell r="B99"/>
          <cell r="C99"/>
          <cell r="D99"/>
          <cell r="F99"/>
          <cell r="G99"/>
          <cell r="H99"/>
          <cell r="I99"/>
          <cell r="J99"/>
          <cell r="K99"/>
          <cell r="L99"/>
          <cell r="M99"/>
          <cell r="N99"/>
        </row>
        <row r="100">
          <cell r="A100"/>
          <cell r="B100"/>
          <cell r="C100"/>
          <cell r="D100" t="str">
            <v>RC_ADJ_CAPEX</v>
          </cell>
          <cell r="F100" t="str">
            <v>Adjustments - Net Purchase of Physical Assets</v>
          </cell>
          <cell r="G100"/>
          <cell r="H100"/>
          <cell r="I100">
            <v>716.721</v>
          </cell>
          <cell r="J100">
            <v>990.23800000000006</v>
          </cell>
          <cell r="K100">
            <v>697.90499999999997</v>
          </cell>
          <cell r="L100">
            <v>1439.6220000000001</v>
          </cell>
          <cell r="M100">
            <v>567.50700000000006</v>
          </cell>
          <cell r="N100">
            <v>371.16800000000001</v>
          </cell>
        </row>
        <row r="101">
          <cell r="A101"/>
          <cell r="B101"/>
          <cell r="C101"/>
          <cell r="D101"/>
          <cell r="F101"/>
          <cell r="G101"/>
          <cell r="H101"/>
          <cell r="I101"/>
          <cell r="J101"/>
          <cell r="K101"/>
          <cell r="L101"/>
          <cell r="M101"/>
          <cell r="N101"/>
        </row>
        <row r="102">
          <cell r="A102"/>
          <cell r="B102"/>
          <cell r="C102"/>
          <cell r="D102"/>
          <cell r="F102" t="str">
            <v>Net Purchase of Investments</v>
          </cell>
          <cell r="G102"/>
          <cell r="H102"/>
          <cell r="I102"/>
          <cell r="J102"/>
          <cell r="K102"/>
          <cell r="L102"/>
          <cell r="M102"/>
          <cell r="N102"/>
        </row>
        <row r="103">
          <cell r="A103"/>
          <cell r="B103"/>
          <cell r="C103"/>
          <cell r="D103"/>
          <cell r="F103"/>
          <cell r="G103"/>
          <cell r="H103"/>
          <cell r="I103"/>
          <cell r="J103"/>
          <cell r="K103"/>
          <cell r="L103"/>
          <cell r="M103"/>
          <cell r="N103"/>
        </row>
        <row r="104">
          <cell r="A104"/>
          <cell r="B104"/>
          <cell r="C104"/>
          <cell r="D104"/>
          <cell r="F104"/>
          <cell r="G104"/>
          <cell r="H104"/>
          <cell r="I104"/>
          <cell r="J104"/>
          <cell r="K104"/>
          <cell r="L104"/>
          <cell r="M104"/>
          <cell r="N104"/>
        </row>
        <row r="105">
          <cell r="A105"/>
          <cell r="B105"/>
          <cell r="C105"/>
          <cell r="D105"/>
          <cell r="F105" t="str">
            <v>NZSF net purchase of investments</v>
          </cell>
          <cell r="G105" t="str">
            <v>already exlc above as CC residual cash excludes  NZSF activity??</v>
          </cell>
          <cell r="H105"/>
          <cell r="I105"/>
          <cell r="J105"/>
          <cell r="K105"/>
          <cell r="L105"/>
          <cell r="M105"/>
          <cell r="N105"/>
        </row>
        <row r="106">
          <cell r="A106"/>
          <cell r="B106"/>
          <cell r="C106"/>
          <cell r="D106"/>
          <cell r="F106" t="str">
            <v>Excluding Sale/Purchase of Financial Assets/Liabilities</v>
          </cell>
          <cell r="G106"/>
          <cell r="H106"/>
          <cell r="I106">
            <v>0</v>
          </cell>
          <cell r="J106">
            <v>0</v>
          </cell>
          <cell r="K106">
            <v>0</v>
          </cell>
          <cell r="L106">
            <v>0</v>
          </cell>
          <cell r="M106">
            <v>0</v>
          </cell>
          <cell r="N106">
            <v>0</v>
          </cell>
        </row>
        <row r="107">
          <cell r="A107"/>
          <cell r="B107"/>
          <cell r="C107"/>
          <cell r="D107"/>
          <cell r="F107"/>
          <cell r="G107"/>
          <cell r="H107"/>
          <cell r="I107"/>
          <cell r="J107"/>
          <cell r="K107"/>
          <cell r="L107"/>
          <cell r="M107"/>
          <cell r="N107"/>
        </row>
        <row r="108">
          <cell r="A108"/>
          <cell r="B108"/>
          <cell r="C108"/>
          <cell r="D108"/>
          <cell r="F108"/>
          <cell r="G108"/>
          <cell r="H108"/>
          <cell r="I108"/>
          <cell r="J108"/>
          <cell r="K108"/>
          <cell r="L108"/>
          <cell r="M108"/>
          <cell r="N108"/>
        </row>
        <row r="109">
          <cell r="A109"/>
          <cell r="B109"/>
          <cell r="C109"/>
          <cell r="D109"/>
          <cell r="F109" t="str">
            <v>Purchases of Air NZ</v>
          </cell>
          <cell r="G109" t="str">
            <v>Historical number only</v>
          </cell>
          <cell r="H109"/>
          <cell r="I109">
            <v>0</v>
          </cell>
          <cell r="J109">
            <v>0</v>
          </cell>
          <cell r="K109">
            <v>0</v>
          </cell>
          <cell r="L109">
            <v>0</v>
          </cell>
          <cell r="M109">
            <v>0</v>
          </cell>
          <cell r="N109">
            <v>0</v>
          </cell>
        </row>
        <row r="110">
          <cell r="A110"/>
          <cell r="B110"/>
          <cell r="C110"/>
          <cell r="D110"/>
          <cell r="F110" t="str">
            <v>Sale of Contact, Forestry Corp etc.</v>
          </cell>
          <cell r="G110" t="str">
            <v>Historical number only</v>
          </cell>
          <cell r="H110"/>
          <cell r="I110">
            <v>0</v>
          </cell>
          <cell r="J110">
            <v>0</v>
          </cell>
          <cell r="K110">
            <v>0</v>
          </cell>
          <cell r="L110">
            <v>0</v>
          </cell>
          <cell r="M110">
            <v>0</v>
          </cell>
          <cell r="N110">
            <v>0</v>
          </cell>
        </row>
        <row r="111">
          <cell r="A111"/>
          <cell r="B111"/>
          <cell r="C111"/>
          <cell r="D111"/>
          <cell r="F111" t="str">
            <v>Excluding Sale/Purchase of Entities</v>
          </cell>
          <cell r="G111"/>
          <cell r="H111"/>
          <cell r="I111">
            <v>0</v>
          </cell>
          <cell r="J111">
            <v>0</v>
          </cell>
          <cell r="K111">
            <v>0</v>
          </cell>
          <cell r="L111">
            <v>0</v>
          </cell>
          <cell r="M111">
            <v>0</v>
          </cell>
          <cell r="N111">
            <v>0</v>
          </cell>
        </row>
        <row r="112">
          <cell r="A112"/>
          <cell r="B112"/>
          <cell r="C112"/>
          <cell r="D112"/>
          <cell r="F112"/>
          <cell r="G112"/>
          <cell r="H112"/>
          <cell r="I112"/>
          <cell r="J112"/>
          <cell r="K112"/>
          <cell r="L112"/>
          <cell r="M112"/>
          <cell r="N112"/>
        </row>
        <row r="113">
          <cell r="A113"/>
          <cell r="B113"/>
          <cell r="C113"/>
          <cell r="D113" t="str">
            <v>RC_ADJ_INVEST</v>
          </cell>
          <cell r="F113" t="str">
            <v>Adjustments - Net Purchase of Investments</v>
          </cell>
          <cell r="G113"/>
          <cell r="H113"/>
          <cell r="I113">
            <v>0</v>
          </cell>
          <cell r="J113">
            <v>0</v>
          </cell>
          <cell r="K113">
            <v>0</v>
          </cell>
          <cell r="L113">
            <v>0</v>
          </cell>
          <cell r="M113">
            <v>0</v>
          </cell>
          <cell r="N113">
            <v>0</v>
          </cell>
        </row>
        <row r="114">
          <cell r="A114"/>
          <cell r="B114"/>
          <cell r="C114"/>
          <cell r="D114"/>
          <cell r="F114"/>
          <cell r="G114"/>
          <cell r="H114"/>
          <cell r="I114"/>
          <cell r="J114"/>
          <cell r="K114"/>
          <cell r="L114"/>
          <cell r="M114"/>
          <cell r="N114"/>
        </row>
        <row r="115">
          <cell r="A115"/>
          <cell r="B115"/>
          <cell r="C115"/>
          <cell r="D115"/>
          <cell r="F115" t="str">
            <v>Forecast For Future New Capital Spending</v>
          </cell>
          <cell r="G115"/>
          <cell r="H115"/>
          <cell r="I115"/>
          <cell r="J115"/>
          <cell r="K115"/>
          <cell r="L115"/>
          <cell r="M115"/>
          <cell r="N115"/>
        </row>
        <row r="116">
          <cell r="A116"/>
          <cell r="B116"/>
          <cell r="C116"/>
          <cell r="D116"/>
          <cell r="F116"/>
          <cell r="G116"/>
          <cell r="H116"/>
          <cell r="I116"/>
          <cell r="J116"/>
          <cell r="K116"/>
          <cell r="L116"/>
          <cell r="M116"/>
          <cell r="N116"/>
        </row>
        <row r="117">
          <cell r="A117"/>
          <cell r="B117"/>
          <cell r="C117"/>
          <cell r="D117"/>
          <cell r="F117"/>
          <cell r="G117"/>
          <cell r="H117"/>
          <cell r="I117"/>
          <cell r="J117"/>
          <cell r="K117"/>
          <cell r="L117"/>
          <cell r="M117"/>
          <cell r="N117"/>
        </row>
        <row r="118">
          <cell r="A118"/>
          <cell r="B118"/>
          <cell r="C118"/>
          <cell r="D118"/>
          <cell r="F118" t="str">
            <v>Less expected defence</v>
          </cell>
          <cell r="G118" t="str">
            <v>what is the point of these?  - If I link to jhuibers above - the formula below doubloe counts them!</v>
          </cell>
          <cell r="H118"/>
          <cell r="I118"/>
          <cell r="J118"/>
          <cell r="K118"/>
          <cell r="L118"/>
          <cell r="M118"/>
          <cell r="N118"/>
        </row>
        <row r="119">
          <cell r="A119"/>
          <cell r="B119"/>
          <cell r="C119"/>
          <cell r="D119"/>
          <cell r="F119" t="str">
            <v>Less expected financial asset/liability transactions</v>
          </cell>
          <cell r="G119"/>
          <cell r="H119"/>
          <cell r="I119"/>
          <cell r="J119"/>
          <cell r="K119"/>
          <cell r="L119"/>
          <cell r="M119"/>
          <cell r="N119"/>
        </row>
        <row r="120">
          <cell r="A120"/>
          <cell r="B120"/>
          <cell r="C120"/>
          <cell r="D120"/>
          <cell r="F120" t="str">
            <v>Less expected sale/purchase of entities</v>
          </cell>
          <cell r="G120"/>
          <cell r="H120"/>
          <cell r="I120"/>
          <cell r="J120"/>
          <cell r="K120"/>
          <cell r="L120"/>
          <cell r="M120"/>
          <cell r="N120"/>
        </row>
        <row r="121">
          <cell r="A121"/>
          <cell r="B121"/>
          <cell r="C121"/>
          <cell r="D121" t="str">
            <v>RC_ADJ_FCAST</v>
          </cell>
          <cell r="F121" t="str">
            <v>Adjustments - Forecast For Future New Capital Spending</v>
          </cell>
          <cell r="G121"/>
          <cell r="H121"/>
          <cell r="I121">
            <v>0</v>
          </cell>
          <cell r="J121">
            <v>0</v>
          </cell>
          <cell r="K121">
            <v>0</v>
          </cell>
          <cell r="L121">
            <v>0</v>
          </cell>
          <cell r="M121">
            <v>0</v>
          </cell>
          <cell r="N121">
            <v>0</v>
          </cell>
        </row>
        <row r="122">
          <cell r="A122"/>
          <cell r="B122"/>
          <cell r="C122"/>
          <cell r="D122"/>
          <cell r="F122"/>
          <cell r="G122"/>
          <cell r="H122"/>
          <cell r="I122"/>
          <cell r="J122"/>
          <cell r="K122"/>
          <cell r="L122"/>
          <cell r="M122"/>
          <cell r="N122"/>
        </row>
        <row r="123">
          <cell r="A123"/>
          <cell r="B123"/>
          <cell r="C123"/>
          <cell r="D123" t="str">
            <v>RC_ADJ_TOTAL</v>
          </cell>
          <cell r="F123" t="str">
            <v>Total Adjustments</v>
          </cell>
          <cell r="G123" t="str">
            <v>this formula double-counts numbers</v>
          </cell>
          <cell r="H123"/>
          <cell r="I123">
            <v>716.721</v>
          </cell>
          <cell r="J123">
            <v>990.23800000000006</v>
          </cell>
          <cell r="K123">
            <v>697.90499999999997</v>
          </cell>
          <cell r="L123">
            <v>1439.6220000000001</v>
          </cell>
          <cell r="M123">
            <v>567.50700000000006</v>
          </cell>
          <cell r="N123">
            <v>371.16800000000001</v>
          </cell>
        </row>
        <row r="124">
          <cell r="A124"/>
          <cell r="B124"/>
          <cell r="C124"/>
          <cell r="D124"/>
          <cell r="F124"/>
          <cell r="G124"/>
          <cell r="H124"/>
          <cell r="I124"/>
          <cell r="J124"/>
          <cell r="K124"/>
          <cell r="L124"/>
          <cell r="M124"/>
          <cell r="N124"/>
        </row>
        <row r="125">
          <cell r="A125"/>
          <cell r="B125"/>
          <cell r="C125"/>
          <cell r="D125"/>
          <cell r="F125" t="str">
            <v>Adjusted Residual Cash</v>
          </cell>
          <cell r="G125"/>
          <cell r="H125"/>
          <cell r="I125">
            <v>-491.279</v>
          </cell>
          <cell r="J125">
            <v>-32543.761999999999</v>
          </cell>
          <cell r="K125">
            <v>-45306.095000000001</v>
          </cell>
          <cell r="L125">
            <v>-32467.378000000001</v>
          </cell>
          <cell r="M125">
            <v>-25061.492999999999</v>
          </cell>
          <cell r="N125">
            <v>-11798.832</v>
          </cell>
        </row>
        <row r="126">
          <cell r="A126"/>
          <cell r="B126"/>
          <cell r="C126"/>
          <cell r="D126"/>
          <cell r="F126"/>
          <cell r="G126"/>
          <cell r="H126"/>
          <cell r="J126"/>
          <cell r="K126"/>
          <cell r="L126"/>
          <cell r="M126"/>
          <cell r="N126"/>
        </row>
        <row r="127">
          <cell r="A127"/>
          <cell r="B127"/>
          <cell r="C127"/>
          <cell r="D127"/>
          <cell r="F127"/>
          <cell r="G127"/>
          <cell r="H127"/>
          <cell r="I127"/>
          <cell r="J127"/>
          <cell r="K127"/>
          <cell r="L127"/>
          <cell r="M127"/>
          <cell r="N127"/>
        </row>
        <row r="128">
          <cell r="A128"/>
          <cell r="B128"/>
          <cell r="C128"/>
          <cell r="D128"/>
          <cell r="G128"/>
          <cell r="H128"/>
        </row>
        <row r="129">
          <cell r="A129"/>
          <cell r="B129"/>
          <cell r="C129"/>
          <cell r="D129"/>
          <cell r="G129"/>
          <cell r="H129"/>
        </row>
        <row r="130">
          <cell r="A130"/>
          <cell r="B130"/>
          <cell r="C130"/>
          <cell r="D130"/>
          <cell r="E130"/>
          <cell r="F130"/>
          <cell r="G130"/>
          <cell r="H130"/>
          <cell r="I130"/>
          <cell r="J130"/>
          <cell r="K130"/>
          <cell r="L130"/>
          <cell r="M130"/>
          <cell r="N130"/>
        </row>
        <row r="131">
          <cell r="A131"/>
          <cell r="B131"/>
          <cell r="C131"/>
          <cell r="D131"/>
        </row>
        <row r="132">
          <cell r="A132"/>
          <cell r="B132"/>
          <cell r="C132"/>
          <cell r="D132"/>
        </row>
        <row r="133">
          <cell r="A133"/>
          <cell r="B133"/>
          <cell r="C133"/>
          <cell r="D133"/>
        </row>
        <row r="134">
          <cell r="A134"/>
          <cell r="B134"/>
          <cell r="C134"/>
          <cell r="D134"/>
        </row>
        <row r="135">
          <cell r="A135"/>
          <cell r="B135"/>
          <cell r="C135"/>
          <cell r="D135"/>
        </row>
        <row r="136">
          <cell r="A136"/>
          <cell r="B136"/>
          <cell r="C136"/>
          <cell r="D136"/>
          <cell r="E136"/>
          <cell r="F136"/>
          <cell r="G136"/>
          <cell r="H136"/>
          <cell r="I136"/>
          <cell r="J136"/>
          <cell r="K136"/>
          <cell r="L136"/>
          <cell r="M136"/>
          <cell r="N136"/>
        </row>
        <row r="137">
          <cell r="A137"/>
          <cell r="B137"/>
          <cell r="C137"/>
          <cell r="D137"/>
          <cell r="E137"/>
          <cell r="F137"/>
          <cell r="G137"/>
          <cell r="H137"/>
          <cell r="I137"/>
          <cell r="J137"/>
          <cell r="K137"/>
          <cell r="L137"/>
          <cell r="M137"/>
          <cell r="N137"/>
        </row>
        <row r="138">
          <cell r="A138"/>
          <cell r="B138"/>
          <cell r="C138"/>
          <cell r="D138"/>
          <cell r="E138"/>
          <cell r="F138"/>
          <cell r="G138"/>
          <cell r="H138"/>
          <cell r="I138"/>
          <cell r="J138"/>
          <cell r="K138"/>
          <cell r="L138"/>
          <cell r="M138"/>
          <cell r="N138"/>
        </row>
        <row r="139">
          <cell r="A139"/>
          <cell r="B139"/>
          <cell r="C139"/>
          <cell r="D139"/>
          <cell r="E139"/>
          <cell r="F139"/>
          <cell r="G139"/>
          <cell r="H139"/>
          <cell r="I139"/>
          <cell r="J139"/>
          <cell r="K139"/>
          <cell r="L139"/>
          <cell r="M139"/>
          <cell r="N139"/>
        </row>
        <row r="140">
          <cell r="A140"/>
          <cell r="B140"/>
          <cell r="C140"/>
          <cell r="D140"/>
          <cell r="E140"/>
          <cell r="F140"/>
          <cell r="G140"/>
          <cell r="H140"/>
          <cell r="I140"/>
          <cell r="J140"/>
          <cell r="K140"/>
          <cell r="L140"/>
          <cell r="M140"/>
          <cell r="N140"/>
        </row>
        <row r="141">
          <cell r="A141"/>
          <cell r="B141"/>
          <cell r="C141"/>
          <cell r="D141"/>
          <cell r="E141"/>
          <cell r="F141"/>
          <cell r="G141"/>
          <cell r="H141"/>
          <cell r="I141"/>
          <cell r="J141"/>
          <cell r="K141"/>
          <cell r="L141"/>
          <cell r="M141"/>
          <cell r="N141"/>
        </row>
        <row r="142">
          <cell r="A142"/>
          <cell r="B142"/>
          <cell r="C142"/>
          <cell r="D142"/>
          <cell r="E142"/>
          <cell r="F142"/>
          <cell r="G142"/>
          <cell r="H142"/>
          <cell r="I142"/>
          <cell r="J142"/>
          <cell r="K142"/>
          <cell r="L142"/>
          <cell r="M142"/>
          <cell r="N142"/>
        </row>
        <row r="143">
          <cell r="A143"/>
          <cell r="B143"/>
          <cell r="C143"/>
          <cell r="D143"/>
          <cell r="E143"/>
          <cell r="F143"/>
          <cell r="G143"/>
          <cell r="H143"/>
          <cell r="I143"/>
          <cell r="J143"/>
          <cell r="K143"/>
          <cell r="L143"/>
          <cell r="M143"/>
          <cell r="N143"/>
        </row>
        <row r="144">
          <cell r="A144"/>
          <cell r="B144"/>
          <cell r="C144"/>
          <cell r="D144"/>
          <cell r="E144"/>
          <cell r="F144"/>
          <cell r="G144"/>
          <cell r="H144"/>
          <cell r="I144"/>
          <cell r="J144"/>
          <cell r="K144"/>
          <cell r="L144"/>
          <cell r="M144"/>
          <cell r="N144"/>
        </row>
        <row r="145">
          <cell r="A145"/>
          <cell r="B145"/>
          <cell r="C145"/>
          <cell r="D145"/>
          <cell r="E145"/>
          <cell r="F145"/>
          <cell r="G145"/>
          <cell r="H145"/>
          <cell r="I145"/>
          <cell r="J145"/>
          <cell r="K145"/>
          <cell r="L145"/>
          <cell r="M145"/>
          <cell r="N145"/>
        </row>
        <row r="146">
          <cell r="A146"/>
          <cell r="B146"/>
          <cell r="C146"/>
          <cell r="D146"/>
          <cell r="E146"/>
          <cell r="F146"/>
          <cell r="G146"/>
          <cell r="H146"/>
          <cell r="I146"/>
          <cell r="J146"/>
          <cell r="K146"/>
          <cell r="L146"/>
          <cell r="M146"/>
          <cell r="N146"/>
        </row>
        <row r="147">
          <cell r="A147"/>
          <cell r="B147"/>
          <cell r="C147"/>
          <cell r="D147"/>
          <cell r="E147"/>
          <cell r="F147"/>
          <cell r="G147"/>
          <cell r="H147"/>
          <cell r="I147"/>
          <cell r="J147"/>
          <cell r="K147"/>
          <cell r="L147"/>
          <cell r="M147"/>
          <cell r="N147"/>
        </row>
        <row r="148">
          <cell r="A148"/>
          <cell r="B148"/>
          <cell r="C148"/>
          <cell r="D148"/>
          <cell r="E148"/>
          <cell r="F148"/>
          <cell r="G148"/>
          <cell r="H148"/>
          <cell r="I148"/>
          <cell r="J148"/>
          <cell r="K148"/>
          <cell r="L148"/>
          <cell r="M148"/>
          <cell r="N148"/>
        </row>
        <row r="149">
          <cell r="A149"/>
          <cell r="B149"/>
          <cell r="C149"/>
          <cell r="D149"/>
          <cell r="E149"/>
          <cell r="F149"/>
          <cell r="G149"/>
          <cell r="H149"/>
          <cell r="I149"/>
          <cell r="J149"/>
          <cell r="K149"/>
          <cell r="L149"/>
          <cell r="M149"/>
          <cell r="N149"/>
        </row>
        <row r="150">
          <cell r="A150"/>
          <cell r="B150"/>
          <cell r="C150"/>
          <cell r="D150"/>
          <cell r="E150"/>
          <cell r="F150"/>
          <cell r="G150"/>
          <cell r="H150"/>
          <cell r="I150"/>
          <cell r="J150"/>
          <cell r="K150"/>
          <cell r="L150"/>
          <cell r="M150"/>
          <cell r="N150"/>
        </row>
        <row r="151">
          <cell r="A151"/>
          <cell r="B151"/>
          <cell r="C151"/>
          <cell r="D151"/>
          <cell r="E151"/>
          <cell r="F151"/>
          <cell r="G151"/>
          <cell r="H151"/>
          <cell r="I151"/>
          <cell r="J151"/>
          <cell r="K151"/>
          <cell r="L151"/>
          <cell r="M151"/>
          <cell r="N151"/>
        </row>
        <row r="152">
          <cell r="A152"/>
          <cell r="B152"/>
          <cell r="C152"/>
          <cell r="D152"/>
          <cell r="E152"/>
          <cell r="F152"/>
          <cell r="G152"/>
          <cell r="H152"/>
          <cell r="I152"/>
          <cell r="J152"/>
          <cell r="K152"/>
          <cell r="L152"/>
          <cell r="M152"/>
          <cell r="N152"/>
        </row>
        <row r="153">
          <cell r="A153"/>
          <cell r="B153"/>
          <cell r="C153"/>
          <cell r="D153"/>
          <cell r="E153"/>
          <cell r="F153"/>
          <cell r="G153"/>
          <cell r="H153"/>
          <cell r="I153"/>
          <cell r="J153"/>
          <cell r="K153"/>
          <cell r="L153"/>
          <cell r="M153"/>
          <cell r="N153"/>
        </row>
        <row r="154">
          <cell r="A154"/>
          <cell r="B154"/>
          <cell r="C154"/>
          <cell r="D154"/>
          <cell r="E154"/>
          <cell r="F154"/>
          <cell r="G154"/>
          <cell r="H154"/>
          <cell r="I154"/>
          <cell r="J154"/>
          <cell r="K154"/>
          <cell r="L154"/>
          <cell r="M154"/>
          <cell r="N154"/>
        </row>
        <row r="155">
          <cell r="A155"/>
          <cell r="B155"/>
          <cell r="C155"/>
          <cell r="D155"/>
          <cell r="E155"/>
          <cell r="F155"/>
          <cell r="G155"/>
          <cell r="H155"/>
          <cell r="I155"/>
          <cell r="J155"/>
          <cell r="K155"/>
          <cell r="L155"/>
          <cell r="M155"/>
          <cell r="N155"/>
        </row>
        <row r="156">
          <cell r="A156"/>
          <cell r="B156"/>
          <cell r="C156"/>
          <cell r="D156"/>
          <cell r="E156"/>
          <cell r="F156"/>
          <cell r="G156"/>
          <cell r="H156"/>
          <cell r="I156"/>
          <cell r="J156"/>
          <cell r="K156"/>
          <cell r="L156"/>
          <cell r="M156"/>
          <cell r="N156"/>
        </row>
        <row r="157">
          <cell r="A157"/>
          <cell r="B157"/>
          <cell r="C157"/>
          <cell r="D157"/>
          <cell r="E157"/>
          <cell r="F157"/>
          <cell r="G157"/>
          <cell r="H157"/>
          <cell r="I157"/>
          <cell r="J157"/>
          <cell r="K157"/>
          <cell r="L157"/>
          <cell r="M157"/>
          <cell r="N157"/>
        </row>
        <row r="158">
          <cell r="A158"/>
          <cell r="B158"/>
          <cell r="C158"/>
          <cell r="D158"/>
          <cell r="E158"/>
          <cell r="F158"/>
          <cell r="G158"/>
          <cell r="H158"/>
          <cell r="I158"/>
          <cell r="J158"/>
          <cell r="K158"/>
          <cell r="L158"/>
          <cell r="M158"/>
          <cell r="N158"/>
        </row>
        <row r="159">
          <cell r="A159"/>
          <cell r="B159"/>
          <cell r="C159"/>
          <cell r="D159"/>
          <cell r="E159"/>
          <cell r="F159"/>
          <cell r="G159"/>
          <cell r="H159"/>
          <cell r="I159"/>
          <cell r="J159"/>
          <cell r="K159"/>
          <cell r="L159"/>
          <cell r="M159"/>
          <cell r="N159"/>
        </row>
        <row r="160">
          <cell r="A160"/>
          <cell r="B160"/>
          <cell r="C160"/>
          <cell r="D160"/>
          <cell r="E160"/>
          <cell r="F160"/>
          <cell r="G160"/>
          <cell r="H160"/>
          <cell r="I160"/>
          <cell r="J160"/>
          <cell r="K160"/>
          <cell r="L160"/>
          <cell r="M160"/>
          <cell r="N160"/>
        </row>
        <row r="161">
          <cell r="A161"/>
          <cell r="B161"/>
          <cell r="C161"/>
          <cell r="D161"/>
          <cell r="E161"/>
          <cell r="F161"/>
          <cell r="G161"/>
          <cell r="H161"/>
          <cell r="I161"/>
          <cell r="J161"/>
          <cell r="K161"/>
          <cell r="L161"/>
          <cell r="M161"/>
          <cell r="N161"/>
        </row>
        <row r="162">
          <cell r="A162"/>
          <cell r="B162"/>
          <cell r="C162"/>
          <cell r="D162"/>
          <cell r="E162"/>
          <cell r="F162"/>
          <cell r="G162"/>
          <cell r="H162"/>
          <cell r="I162"/>
          <cell r="J162"/>
          <cell r="K162"/>
          <cell r="L162"/>
          <cell r="M162"/>
          <cell r="N162"/>
        </row>
        <row r="163">
          <cell r="A163"/>
          <cell r="B163"/>
          <cell r="C163"/>
          <cell r="D163"/>
          <cell r="E163"/>
          <cell r="F163"/>
          <cell r="G163"/>
          <cell r="H163"/>
          <cell r="I163"/>
          <cell r="J163"/>
          <cell r="K163"/>
          <cell r="L163"/>
          <cell r="M163"/>
          <cell r="N163"/>
        </row>
        <row r="164">
          <cell r="A164"/>
          <cell r="B164"/>
          <cell r="C164"/>
          <cell r="D164"/>
          <cell r="E164"/>
          <cell r="F164"/>
          <cell r="G164"/>
          <cell r="H164"/>
          <cell r="I164"/>
          <cell r="J164"/>
          <cell r="K164"/>
          <cell r="L164"/>
          <cell r="M164"/>
          <cell r="N164"/>
        </row>
        <row r="165">
          <cell r="A165"/>
          <cell r="B165"/>
          <cell r="C165"/>
          <cell r="D165"/>
          <cell r="E165"/>
          <cell r="F165"/>
          <cell r="G165"/>
          <cell r="H165"/>
          <cell r="I165"/>
          <cell r="J165"/>
          <cell r="K165"/>
          <cell r="L165"/>
          <cell r="M165"/>
          <cell r="N165"/>
        </row>
        <row r="166">
          <cell r="A166"/>
          <cell r="B166"/>
          <cell r="C166"/>
          <cell r="D166"/>
          <cell r="E166"/>
          <cell r="F166"/>
          <cell r="G166"/>
          <cell r="H166"/>
          <cell r="I166"/>
          <cell r="J166"/>
          <cell r="K166"/>
          <cell r="L166"/>
          <cell r="M166"/>
          <cell r="N166"/>
        </row>
        <row r="167">
          <cell r="A167"/>
          <cell r="B167"/>
          <cell r="C167"/>
          <cell r="D167"/>
          <cell r="E167"/>
          <cell r="F167"/>
          <cell r="G167"/>
          <cell r="H167"/>
          <cell r="I167"/>
          <cell r="J167"/>
          <cell r="K167"/>
          <cell r="L167"/>
          <cell r="M167"/>
          <cell r="N167"/>
        </row>
        <row r="168">
          <cell r="A168"/>
          <cell r="B168"/>
          <cell r="C168"/>
          <cell r="D168"/>
          <cell r="E168"/>
          <cell r="F168"/>
          <cell r="G168"/>
          <cell r="H168"/>
          <cell r="I168"/>
          <cell r="J168"/>
          <cell r="K168"/>
          <cell r="L168"/>
          <cell r="M168"/>
          <cell r="N168"/>
        </row>
        <row r="169">
          <cell r="A169"/>
          <cell r="B169"/>
          <cell r="C169"/>
          <cell r="D169"/>
          <cell r="E169"/>
          <cell r="F169"/>
          <cell r="G169"/>
          <cell r="H169"/>
          <cell r="I169"/>
          <cell r="J169"/>
          <cell r="K169"/>
          <cell r="L169"/>
          <cell r="M169"/>
          <cell r="N169"/>
        </row>
        <row r="170">
          <cell r="A170"/>
          <cell r="B170"/>
          <cell r="C170"/>
          <cell r="D170"/>
          <cell r="E170"/>
          <cell r="F170"/>
          <cell r="G170"/>
          <cell r="H170"/>
          <cell r="I170"/>
          <cell r="J170"/>
          <cell r="K170"/>
          <cell r="L170"/>
          <cell r="M170"/>
          <cell r="N170"/>
        </row>
        <row r="171">
          <cell r="A171"/>
          <cell r="B171"/>
          <cell r="C171"/>
          <cell r="D171"/>
          <cell r="E171"/>
          <cell r="F171"/>
          <cell r="G171"/>
          <cell r="H171"/>
          <cell r="I171"/>
          <cell r="J171"/>
          <cell r="K171"/>
          <cell r="L171"/>
          <cell r="M171"/>
          <cell r="N171"/>
        </row>
        <row r="172">
          <cell r="A172"/>
          <cell r="B172"/>
          <cell r="C172"/>
          <cell r="D172"/>
          <cell r="E172"/>
          <cell r="F172"/>
          <cell r="G172"/>
          <cell r="H172"/>
          <cell r="I172"/>
          <cell r="J172"/>
          <cell r="K172"/>
          <cell r="L172"/>
          <cell r="M172"/>
          <cell r="N172"/>
        </row>
        <row r="173">
          <cell r="A173"/>
          <cell r="B173"/>
          <cell r="C173"/>
          <cell r="D173"/>
          <cell r="E173"/>
          <cell r="F173"/>
          <cell r="G173"/>
          <cell r="H173"/>
          <cell r="I173"/>
          <cell r="J173"/>
          <cell r="K173"/>
          <cell r="L173"/>
          <cell r="M173"/>
          <cell r="N173"/>
        </row>
        <row r="174">
          <cell r="A174"/>
          <cell r="B174"/>
          <cell r="C174"/>
          <cell r="D174"/>
          <cell r="E174"/>
          <cell r="F174"/>
          <cell r="G174"/>
          <cell r="H174"/>
          <cell r="I174"/>
          <cell r="J174"/>
          <cell r="K174"/>
          <cell r="L174"/>
          <cell r="M174"/>
          <cell r="N174"/>
        </row>
        <row r="175">
          <cell r="A175"/>
          <cell r="B175"/>
          <cell r="C175"/>
          <cell r="D175"/>
          <cell r="E175"/>
          <cell r="F175"/>
          <cell r="G175"/>
          <cell r="H175"/>
          <cell r="I175"/>
          <cell r="J175"/>
          <cell r="K175"/>
          <cell r="L175"/>
          <cell r="M175"/>
          <cell r="N175"/>
        </row>
        <row r="176">
          <cell r="A176"/>
          <cell r="B176"/>
          <cell r="C176"/>
          <cell r="D176"/>
          <cell r="E176"/>
          <cell r="F176"/>
          <cell r="G176"/>
          <cell r="H176"/>
          <cell r="I176"/>
          <cell r="J176"/>
          <cell r="K176"/>
          <cell r="L176"/>
          <cell r="M176"/>
          <cell r="N176"/>
        </row>
        <row r="177">
          <cell r="A177"/>
          <cell r="B177"/>
          <cell r="C177"/>
          <cell r="D177"/>
          <cell r="E177"/>
          <cell r="F177"/>
          <cell r="G177"/>
          <cell r="H177"/>
          <cell r="I177"/>
          <cell r="J177"/>
          <cell r="K177"/>
          <cell r="L177"/>
          <cell r="M177"/>
          <cell r="N177"/>
        </row>
        <row r="178">
          <cell r="A178"/>
          <cell r="B178"/>
          <cell r="C178"/>
          <cell r="D178"/>
          <cell r="E178"/>
          <cell r="F178"/>
          <cell r="G178"/>
          <cell r="H178"/>
          <cell r="I178"/>
          <cell r="J178"/>
          <cell r="K178"/>
          <cell r="L178"/>
          <cell r="M178"/>
          <cell r="N178"/>
        </row>
        <row r="179">
          <cell r="A179"/>
          <cell r="B179"/>
          <cell r="C179"/>
          <cell r="D179"/>
          <cell r="E179"/>
          <cell r="F179"/>
          <cell r="G179"/>
          <cell r="H179"/>
          <cell r="I179"/>
          <cell r="J179"/>
          <cell r="K179"/>
          <cell r="L179"/>
          <cell r="M179"/>
          <cell r="N179"/>
        </row>
        <row r="180">
          <cell r="A180"/>
          <cell r="B180"/>
          <cell r="C180"/>
          <cell r="D180"/>
          <cell r="E180"/>
          <cell r="F180"/>
          <cell r="G180"/>
          <cell r="H180"/>
          <cell r="I180"/>
          <cell r="J180"/>
          <cell r="K180"/>
          <cell r="L180"/>
          <cell r="M180"/>
          <cell r="N180"/>
        </row>
        <row r="181">
          <cell r="A181"/>
          <cell r="B181"/>
          <cell r="C181"/>
          <cell r="D181"/>
          <cell r="E181"/>
          <cell r="F181"/>
          <cell r="G181"/>
          <cell r="H181"/>
          <cell r="I181"/>
          <cell r="J181"/>
          <cell r="K181"/>
          <cell r="L181"/>
          <cell r="M181"/>
          <cell r="N181"/>
        </row>
        <row r="182">
          <cell r="A182"/>
          <cell r="B182"/>
          <cell r="C182"/>
          <cell r="D182"/>
          <cell r="E182"/>
          <cell r="F182"/>
          <cell r="G182"/>
          <cell r="H182"/>
          <cell r="I182"/>
          <cell r="J182"/>
          <cell r="K182"/>
          <cell r="L182"/>
          <cell r="M182"/>
          <cell r="N182"/>
        </row>
        <row r="183">
          <cell r="A183"/>
          <cell r="B183"/>
          <cell r="C183"/>
          <cell r="D183"/>
          <cell r="E183"/>
          <cell r="F183"/>
          <cell r="G183"/>
          <cell r="H183"/>
          <cell r="I183"/>
          <cell r="J183"/>
          <cell r="K183"/>
          <cell r="L183"/>
          <cell r="M183"/>
          <cell r="N183"/>
        </row>
        <row r="184">
          <cell r="A184"/>
          <cell r="B184"/>
          <cell r="C184"/>
          <cell r="D184"/>
          <cell r="E184"/>
          <cell r="F184"/>
          <cell r="G184"/>
          <cell r="H184"/>
          <cell r="I184"/>
          <cell r="J184"/>
          <cell r="K184"/>
          <cell r="L184"/>
          <cell r="M184"/>
          <cell r="N184"/>
        </row>
        <row r="185">
          <cell r="A185"/>
          <cell r="B185"/>
          <cell r="C185"/>
          <cell r="D185"/>
          <cell r="E185"/>
          <cell r="F185"/>
          <cell r="G185"/>
          <cell r="H185"/>
          <cell r="I185"/>
          <cell r="J185"/>
          <cell r="K185"/>
          <cell r="L185"/>
          <cell r="M185"/>
          <cell r="N185"/>
        </row>
        <row r="186">
          <cell r="A186"/>
          <cell r="B186"/>
          <cell r="C186"/>
          <cell r="D186"/>
          <cell r="E186"/>
          <cell r="F186"/>
          <cell r="G186"/>
          <cell r="H186"/>
          <cell r="I186"/>
          <cell r="J186"/>
          <cell r="K186"/>
          <cell r="L186"/>
          <cell r="M186"/>
          <cell r="N186"/>
        </row>
        <row r="187">
          <cell r="A187"/>
          <cell r="B187"/>
          <cell r="C187"/>
          <cell r="D187"/>
          <cell r="E187"/>
          <cell r="F187"/>
          <cell r="G187"/>
          <cell r="H187"/>
          <cell r="I187"/>
          <cell r="J187"/>
          <cell r="K187"/>
          <cell r="L187"/>
          <cell r="M187"/>
          <cell r="N187"/>
        </row>
        <row r="188">
          <cell r="A188"/>
          <cell r="B188"/>
          <cell r="C188"/>
          <cell r="D188"/>
          <cell r="E188"/>
          <cell r="F188"/>
          <cell r="G188"/>
          <cell r="H188"/>
          <cell r="I188"/>
          <cell r="J188"/>
          <cell r="K188"/>
          <cell r="L188"/>
          <cell r="M188"/>
          <cell r="N188"/>
        </row>
        <row r="189">
          <cell r="A189"/>
          <cell r="B189"/>
          <cell r="C189"/>
          <cell r="D189"/>
          <cell r="E189"/>
          <cell r="F189"/>
          <cell r="G189"/>
          <cell r="H189"/>
          <cell r="I189"/>
          <cell r="J189"/>
          <cell r="K189"/>
          <cell r="L189"/>
          <cell r="M189"/>
          <cell r="N189"/>
        </row>
        <row r="190">
          <cell r="A190"/>
          <cell r="B190"/>
          <cell r="C190"/>
          <cell r="D190"/>
          <cell r="E190"/>
          <cell r="F190"/>
          <cell r="G190"/>
          <cell r="H190"/>
          <cell r="I190"/>
          <cell r="J190"/>
          <cell r="K190"/>
          <cell r="L190"/>
          <cell r="M190"/>
          <cell r="N190"/>
        </row>
        <row r="191">
          <cell r="A191"/>
          <cell r="B191"/>
          <cell r="C191"/>
          <cell r="D191"/>
          <cell r="E191"/>
          <cell r="F191"/>
          <cell r="G191"/>
          <cell r="H191"/>
          <cell r="I191"/>
          <cell r="J191"/>
          <cell r="K191"/>
          <cell r="L191"/>
          <cell r="M191"/>
          <cell r="N191"/>
        </row>
        <row r="192">
          <cell r="A192"/>
          <cell r="B192"/>
          <cell r="C192"/>
          <cell r="D192"/>
          <cell r="E192"/>
          <cell r="F192"/>
          <cell r="G192"/>
          <cell r="H192"/>
          <cell r="I192"/>
          <cell r="J192"/>
          <cell r="K192"/>
          <cell r="L192"/>
          <cell r="M192"/>
          <cell r="N192"/>
        </row>
        <row r="193">
          <cell r="A193"/>
          <cell r="B193"/>
          <cell r="C193"/>
          <cell r="D193"/>
          <cell r="E193"/>
          <cell r="F193"/>
          <cell r="G193"/>
          <cell r="H193"/>
          <cell r="I193"/>
          <cell r="J193"/>
          <cell r="K193"/>
          <cell r="L193"/>
          <cell r="M193"/>
          <cell r="N193"/>
        </row>
        <row r="194">
          <cell r="A194"/>
          <cell r="B194"/>
          <cell r="C194"/>
          <cell r="D194"/>
          <cell r="E194"/>
          <cell r="F194"/>
          <cell r="G194"/>
          <cell r="H194"/>
          <cell r="I194"/>
          <cell r="J194"/>
          <cell r="K194"/>
          <cell r="L194"/>
          <cell r="M194"/>
          <cell r="N194"/>
        </row>
        <row r="195">
          <cell r="A195"/>
          <cell r="B195"/>
          <cell r="C195"/>
          <cell r="D195"/>
          <cell r="E195"/>
          <cell r="F195"/>
          <cell r="G195"/>
          <cell r="H195"/>
          <cell r="I195"/>
          <cell r="J195"/>
          <cell r="K195"/>
          <cell r="L195"/>
          <cell r="M195"/>
          <cell r="N195"/>
        </row>
        <row r="196">
          <cell r="A196"/>
          <cell r="B196"/>
          <cell r="C196"/>
          <cell r="D196"/>
          <cell r="E196"/>
          <cell r="F196"/>
          <cell r="G196"/>
          <cell r="H196"/>
          <cell r="I196"/>
          <cell r="J196"/>
          <cell r="K196"/>
          <cell r="L196"/>
          <cell r="M196"/>
          <cell r="N196"/>
        </row>
        <row r="197">
          <cell r="A197"/>
          <cell r="B197"/>
          <cell r="C197"/>
          <cell r="D197"/>
          <cell r="E197"/>
          <cell r="F197"/>
          <cell r="G197"/>
          <cell r="H197"/>
          <cell r="I197"/>
          <cell r="J197"/>
          <cell r="K197"/>
          <cell r="L197"/>
          <cell r="M197"/>
          <cell r="N197"/>
        </row>
        <row r="198">
          <cell r="A198"/>
          <cell r="B198"/>
          <cell r="C198"/>
          <cell r="D198"/>
          <cell r="E198"/>
          <cell r="F198"/>
          <cell r="G198"/>
          <cell r="H198"/>
          <cell r="I198"/>
          <cell r="J198"/>
          <cell r="K198"/>
          <cell r="L198"/>
          <cell r="M198"/>
          <cell r="N198"/>
        </row>
        <row r="199">
          <cell r="A199"/>
          <cell r="B199"/>
          <cell r="C199"/>
          <cell r="D199"/>
          <cell r="E199"/>
          <cell r="F199"/>
          <cell r="G199"/>
          <cell r="H199"/>
          <cell r="I199"/>
          <cell r="J199"/>
          <cell r="K199"/>
          <cell r="L199"/>
          <cell r="M199"/>
          <cell r="N199"/>
        </row>
        <row r="200">
          <cell r="A200"/>
          <cell r="B200"/>
          <cell r="C200"/>
          <cell r="D200"/>
          <cell r="E200"/>
          <cell r="F200"/>
          <cell r="G200"/>
          <cell r="H200"/>
          <cell r="I200"/>
          <cell r="J200"/>
          <cell r="K200"/>
          <cell r="L200"/>
          <cell r="M200"/>
          <cell r="N200"/>
        </row>
        <row r="201">
          <cell r="A201"/>
          <cell r="B201"/>
          <cell r="C201"/>
          <cell r="D201"/>
          <cell r="E201"/>
          <cell r="F201"/>
          <cell r="G201"/>
          <cell r="H201"/>
          <cell r="I201"/>
          <cell r="J201"/>
          <cell r="K201"/>
          <cell r="L201"/>
          <cell r="M201"/>
          <cell r="N201"/>
        </row>
        <row r="202">
          <cell r="A202"/>
          <cell r="B202"/>
          <cell r="C202"/>
          <cell r="D202"/>
          <cell r="E202"/>
          <cell r="F202"/>
          <cell r="G202"/>
          <cell r="H202"/>
          <cell r="I202"/>
          <cell r="J202"/>
          <cell r="K202"/>
          <cell r="L202"/>
          <cell r="M202"/>
          <cell r="N202"/>
        </row>
        <row r="203">
          <cell r="A203"/>
          <cell r="B203"/>
          <cell r="C203"/>
          <cell r="D203"/>
          <cell r="E203"/>
          <cell r="F203"/>
          <cell r="G203"/>
          <cell r="H203"/>
          <cell r="I203"/>
          <cell r="J203"/>
          <cell r="K203"/>
          <cell r="L203"/>
          <cell r="M203"/>
          <cell r="N203"/>
        </row>
        <row r="204">
          <cell r="A204"/>
          <cell r="B204"/>
          <cell r="C204"/>
          <cell r="D204"/>
          <cell r="E204"/>
          <cell r="F204"/>
          <cell r="G204"/>
          <cell r="H204"/>
          <cell r="I204"/>
          <cell r="J204"/>
          <cell r="K204"/>
          <cell r="L204"/>
          <cell r="M204"/>
          <cell r="N204"/>
        </row>
        <row r="205">
          <cell r="A205"/>
          <cell r="B205"/>
          <cell r="C205"/>
          <cell r="D205"/>
          <cell r="E205"/>
          <cell r="F205"/>
          <cell r="G205"/>
          <cell r="H205"/>
          <cell r="I205"/>
          <cell r="J205"/>
          <cell r="K205"/>
          <cell r="L205"/>
          <cell r="M205"/>
          <cell r="N205"/>
        </row>
        <row r="206">
          <cell r="A206"/>
          <cell r="B206"/>
          <cell r="C206"/>
          <cell r="D206"/>
          <cell r="E206"/>
          <cell r="F206"/>
          <cell r="G206"/>
          <cell r="H206"/>
          <cell r="I206"/>
          <cell r="J206"/>
          <cell r="K206"/>
          <cell r="L206"/>
          <cell r="M206"/>
          <cell r="N206"/>
        </row>
        <row r="207">
          <cell r="A207"/>
          <cell r="B207"/>
          <cell r="C207"/>
          <cell r="D207"/>
          <cell r="E207"/>
          <cell r="F207"/>
          <cell r="G207"/>
          <cell r="H207"/>
          <cell r="I207"/>
          <cell r="J207"/>
          <cell r="K207"/>
          <cell r="L207"/>
          <cell r="M207"/>
          <cell r="N207"/>
        </row>
        <row r="208">
          <cell r="A208"/>
          <cell r="B208"/>
          <cell r="C208"/>
          <cell r="D208"/>
          <cell r="E208"/>
          <cell r="F208"/>
          <cell r="G208"/>
          <cell r="H208"/>
          <cell r="I208"/>
          <cell r="J208"/>
          <cell r="K208"/>
          <cell r="L208"/>
          <cell r="M208"/>
          <cell r="N208"/>
        </row>
        <row r="209">
          <cell r="A209"/>
          <cell r="B209"/>
          <cell r="C209"/>
          <cell r="D209"/>
          <cell r="E209"/>
          <cell r="F209"/>
          <cell r="G209"/>
          <cell r="H209"/>
          <cell r="I209"/>
          <cell r="J209"/>
          <cell r="K209"/>
          <cell r="L209"/>
          <cell r="M209"/>
          <cell r="N209"/>
        </row>
        <row r="210">
          <cell r="A210"/>
          <cell r="B210"/>
          <cell r="C210"/>
          <cell r="D210"/>
          <cell r="E210"/>
          <cell r="F210"/>
          <cell r="G210"/>
          <cell r="H210"/>
          <cell r="I210"/>
          <cell r="J210"/>
          <cell r="K210"/>
          <cell r="L210"/>
          <cell r="M210"/>
          <cell r="N210"/>
        </row>
        <row r="211">
          <cell r="A211"/>
          <cell r="B211"/>
          <cell r="C211"/>
          <cell r="D211"/>
          <cell r="E211"/>
          <cell r="F211"/>
          <cell r="G211"/>
          <cell r="H211"/>
          <cell r="I211"/>
          <cell r="J211"/>
          <cell r="K211"/>
          <cell r="L211"/>
          <cell r="M211"/>
          <cell r="N211"/>
        </row>
        <row r="212">
          <cell r="A212"/>
          <cell r="B212"/>
          <cell r="C212"/>
          <cell r="D212"/>
          <cell r="E212"/>
          <cell r="F212"/>
          <cell r="G212"/>
          <cell r="H212"/>
          <cell r="I212"/>
          <cell r="J212"/>
          <cell r="K212"/>
          <cell r="L212"/>
          <cell r="M212"/>
          <cell r="N212"/>
        </row>
        <row r="213">
          <cell r="A213"/>
          <cell r="B213"/>
          <cell r="C213"/>
          <cell r="D213"/>
          <cell r="E213"/>
          <cell r="F213"/>
          <cell r="G213"/>
          <cell r="H213"/>
          <cell r="I213"/>
          <cell r="J213"/>
          <cell r="K213"/>
          <cell r="L213"/>
          <cell r="M213"/>
          <cell r="N213"/>
        </row>
        <row r="214">
          <cell r="A214"/>
          <cell r="B214"/>
          <cell r="C214"/>
          <cell r="D214"/>
          <cell r="E214"/>
          <cell r="F214"/>
          <cell r="G214"/>
          <cell r="H214"/>
          <cell r="I214"/>
          <cell r="J214"/>
          <cell r="K214"/>
          <cell r="L214"/>
          <cell r="M214"/>
          <cell r="N214"/>
        </row>
        <row r="215">
          <cell r="A215"/>
          <cell r="B215"/>
          <cell r="C215"/>
          <cell r="D215"/>
          <cell r="E215"/>
          <cell r="F215"/>
          <cell r="G215"/>
          <cell r="H215"/>
          <cell r="I215"/>
          <cell r="J215"/>
          <cell r="K215"/>
          <cell r="L215"/>
          <cell r="M215"/>
          <cell r="N215"/>
        </row>
        <row r="216">
          <cell r="A216"/>
          <cell r="B216"/>
          <cell r="C216"/>
          <cell r="D216"/>
          <cell r="E216"/>
          <cell r="F216"/>
          <cell r="G216"/>
          <cell r="H216"/>
          <cell r="I216"/>
          <cell r="J216"/>
          <cell r="K216"/>
          <cell r="L216"/>
          <cell r="M216"/>
          <cell r="N216"/>
        </row>
        <row r="217">
          <cell r="A217"/>
          <cell r="B217"/>
          <cell r="C217"/>
          <cell r="D217"/>
          <cell r="E217"/>
          <cell r="F217"/>
          <cell r="G217"/>
          <cell r="H217"/>
          <cell r="I217"/>
          <cell r="J217"/>
          <cell r="K217"/>
          <cell r="L217"/>
          <cell r="M217"/>
          <cell r="N217"/>
        </row>
        <row r="218">
          <cell r="A218"/>
          <cell r="B218"/>
          <cell r="C218"/>
          <cell r="D218"/>
          <cell r="E218"/>
          <cell r="F218"/>
          <cell r="G218"/>
          <cell r="H218"/>
          <cell r="I218"/>
          <cell r="J218"/>
          <cell r="K218"/>
          <cell r="L218"/>
          <cell r="M218"/>
          <cell r="N218"/>
        </row>
        <row r="219">
          <cell r="A219"/>
          <cell r="B219"/>
          <cell r="C219"/>
          <cell r="D219"/>
          <cell r="E219"/>
          <cell r="F219"/>
          <cell r="G219"/>
          <cell r="H219"/>
          <cell r="I219"/>
          <cell r="J219"/>
          <cell r="K219"/>
          <cell r="L219"/>
          <cell r="M219"/>
          <cell r="N219"/>
        </row>
        <row r="220">
          <cell r="A220"/>
          <cell r="B220"/>
          <cell r="C220"/>
          <cell r="D220"/>
          <cell r="E220"/>
          <cell r="F220"/>
          <cell r="G220"/>
          <cell r="H220"/>
          <cell r="I220"/>
          <cell r="J220"/>
          <cell r="K220"/>
          <cell r="L220"/>
          <cell r="M220"/>
          <cell r="N220"/>
        </row>
        <row r="221">
          <cell r="A221"/>
          <cell r="B221"/>
          <cell r="C221"/>
          <cell r="D221"/>
          <cell r="E221"/>
          <cell r="F221"/>
          <cell r="G221"/>
          <cell r="H221"/>
          <cell r="I221"/>
          <cell r="J221"/>
          <cell r="K221"/>
          <cell r="L221"/>
          <cell r="M221"/>
          <cell r="N221"/>
        </row>
        <row r="222">
          <cell r="A222"/>
          <cell r="B222"/>
          <cell r="C222"/>
          <cell r="D222"/>
          <cell r="E222"/>
          <cell r="F222"/>
          <cell r="G222"/>
          <cell r="H222"/>
          <cell r="I222"/>
          <cell r="J222"/>
          <cell r="K222"/>
          <cell r="L222"/>
          <cell r="M222"/>
          <cell r="N222"/>
        </row>
        <row r="223">
          <cell r="A223"/>
          <cell r="B223"/>
          <cell r="C223"/>
          <cell r="D223"/>
          <cell r="E223"/>
          <cell r="F223"/>
          <cell r="G223"/>
          <cell r="H223"/>
          <cell r="I223"/>
          <cell r="J223"/>
          <cell r="K223"/>
          <cell r="L223"/>
          <cell r="M223"/>
          <cell r="N223"/>
        </row>
        <row r="224">
          <cell r="A224"/>
          <cell r="B224"/>
          <cell r="C224"/>
          <cell r="D224"/>
          <cell r="E224"/>
          <cell r="F224"/>
          <cell r="G224"/>
          <cell r="H224"/>
          <cell r="I224"/>
          <cell r="J224"/>
          <cell r="K224"/>
          <cell r="L224"/>
          <cell r="M224"/>
          <cell r="N224"/>
        </row>
        <row r="225">
          <cell r="A225"/>
          <cell r="B225"/>
          <cell r="C225"/>
          <cell r="D225"/>
          <cell r="E225"/>
          <cell r="F225"/>
          <cell r="G225"/>
          <cell r="H225"/>
          <cell r="I225"/>
          <cell r="J225"/>
          <cell r="K225"/>
          <cell r="L225"/>
          <cell r="M225"/>
          <cell r="N225"/>
        </row>
        <row r="226">
          <cell r="A226"/>
          <cell r="B226"/>
          <cell r="C226"/>
          <cell r="D226"/>
          <cell r="E226"/>
          <cell r="F226"/>
          <cell r="G226"/>
          <cell r="H226"/>
          <cell r="I226"/>
          <cell r="J226"/>
          <cell r="K226"/>
          <cell r="L226"/>
          <cell r="M226"/>
          <cell r="N226"/>
        </row>
        <row r="227">
          <cell r="A227"/>
          <cell r="B227"/>
          <cell r="C227"/>
          <cell r="D227"/>
          <cell r="E227"/>
          <cell r="F227"/>
          <cell r="G227"/>
          <cell r="H227"/>
          <cell r="I227"/>
          <cell r="J227"/>
          <cell r="K227"/>
          <cell r="L227"/>
          <cell r="M227"/>
          <cell r="N227"/>
        </row>
        <row r="228">
          <cell r="A228"/>
          <cell r="B228"/>
          <cell r="C228"/>
          <cell r="D228"/>
          <cell r="E228"/>
          <cell r="F228"/>
          <cell r="G228"/>
          <cell r="H228"/>
          <cell r="I228"/>
          <cell r="J228"/>
          <cell r="K228"/>
          <cell r="L228"/>
          <cell r="M228"/>
          <cell r="N228"/>
        </row>
        <row r="229">
          <cell r="A229"/>
          <cell r="B229"/>
          <cell r="C229"/>
          <cell r="D229"/>
          <cell r="E229"/>
          <cell r="F229"/>
          <cell r="G229"/>
          <cell r="H229"/>
          <cell r="I229"/>
          <cell r="J229"/>
          <cell r="K229"/>
          <cell r="L229"/>
          <cell r="M229"/>
          <cell r="N229"/>
        </row>
        <row r="230">
          <cell r="A230"/>
          <cell r="B230"/>
          <cell r="C230"/>
          <cell r="D230"/>
          <cell r="E230"/>
          <cell r="F230"/>
          <cell r="G230"/>
          <cell r="H230"/>
          <cell r="I230"/>
          <cell r="J230"/>
          <cell r="K230"/>
          <cell r="L230"/>
          <cell r="M230"/>
          <cell r="N230"/>
        </row>
        <row r="231">
          <cell r="A231"/>
          <cell r="B231"/>
          <cell r="C231"/>
          <cell r="D231"/>
          <cell r="E231"/>
          <cell r="F231"/>
          <cell r="G231"/>
          <cell r="H231"/>
          <cell r="I231"/>
          <cell r="J231"/>
          <cell r="K231"/>
          <cell r="L231"/>
          <cell r="M231"/>
          <cell r="N231"/>
        </row>
        <row r="232">
          <cell r="A232"/>
          <cell r="B232"/>
          <cell r="C232"/>
          <cell r="D232"/>
          <cell r="E232"/>
          <cell r="F232"/>
          <cell r="G232"/>
          <cell r="H232"/>
          <cell r="I232"/>
          <cell r="J232"/>
          <cell r="K232"/>
          <cell r="L232"/>
          <cell r="M232"/>
          <cell r="N232"/>
        </row>
        <row r="233">
          <cell r="A233"/>
          <cell r="B233"/>
          <cell r="C233"/>
          <cell r="D233"/>
          <cell r="E233"/>
          <cell r="F233"/>
          <cell r="G233"/>
          <cell r="H233"/>
          <cell r="I233"/>
          <cell r="J233"/>
          <cell r="K233"/>
          <cell r="L233"/>
          <cell r="M233"/>
          <cell r="N233"/>
        </row>
        <row r="234">
          <cell r="A234"/>
          <cell r="B234"/>
          <cell r="C234"/>
          <cell r="D234"/>
          <cell r="E234"/>
          <cell r="F234"/>
          <cell r="G234"/>
          <cell r="H234"/>
          <cell r="I234"/>
          <cell r="J234"/>
          <cell r="K234"/>
          <cell r="L234"/>
          <cell r="M234"/>
          <cell r="N234"/>
        </row>
        <row r="235">
          <cell r="A235"/>
          <cell r="B235"/>
          <cell r="C235"/>
          <cell r="D235"/>
          <cell r="E235"/>
          <cell r="F235"/>
          <cell r="G235"/>
          <cell r="H235"/>
          <cell r="I235"/>
          <cell r="J235"/>
          <cell r="K235"/>
          <cell r="L235"/>
          <cell r="M235"/>
          <cell r="N235"/>
        </row>
        <row r="236">
          <cell r="A236"/>
          <cell r="B236"/>
          <cell r="C236"/>
          <cell r="D236"/>
          <cell r="E236"/>
          <cell r="F236"/>
          <cell r="G236"/>
          <cell r="H236"/>
          <cell r="I236"/>
          <cell r="J236"/>
          <cell r="K236"/>
          <cell r="L236"/>
          <cell r="M236"/>
          <cell r="N236"/>
        </row>
        <row r="237">
          <cell r="A237"/>
          <cell r="B237"/>
          <cell r="C237"/>
          <cell r="D237"/>
          <cell r="E237"/>
          <cell r="F237"/>
          <cell r="G237"/>
          <cell r="H237"/>
          <cell r="I237"/>
          <cell r="J237"/>
          <cell r="K237"/>
          <cell r="L237"/>
          <cell r="M237"/>
          <cell r="N237"/>
        </row>
        <row r="238">
          <cell r="A238"/>
          <cell r="B238"/>
          <cell r="C238"/>
          <cell r="D238"/>
          <cell r="E238"/>
          <cell r="F238"/>
          <cell r="G238"/>
          <cell r="H238"/>
          <cell r="I238"/>
          <cell r="J238"/>
          <cell r="K238"/>
          <cell r="L238"/>
          <cell r="M238"/>
          <cell r="N238"/>
        </row>
        <row r="239">
          <cell r="A239"/>
          <cell r="B239"/>
          <cell r="C239"/>
          <cell r="D239"/>
          <cell r="E239"/>
          <cell r="F239"/>
          <cell r="G239"/>
          <cell r="H239"/>
          <cell r="I239"/>
          <cell r="J239"/>
          <cell r="K239"/>
          <cell r="L239"/>
          <cell r="M239"/>
          <cell r="N239"/>
        </row>
        <row r="240">
          <cell r="A240"/>
          <cell r="B240"/>
          <cell r="C240"/>
          <cell r="D240"/>
          <cell r="E240"/>
          <cell r="F240"/>
          <cell r="G240"/>
          <cell r="H240"/>
          <cell r="I240"/>
          <cell r="J240"/>
          <cell r="K240"/>
          <cell r="L240"/>
          <cell r="M240"/>
          <cell r="N240"/>
        </row>
        <row r="241">
          <cell r="A241"/>
          <cell r="B241"/>
          <cell r="C241"/>
          <cell r="D241"/>
          <cell r="E241"/>
          <cell r="F241"/>
          <cell r="G241"/>
          <cell r="H241"/>
          <cell r="I241"/>
          <cell r="J241"/>
          <cell r="K241"/>
          <cell r="L241"/>
          <cell r="M241"/>
          <cell r="N241"/>
        </row>
        <row r="242">
          <cell r="A242"/>
          <cell r="B242"/>
          <cell r="C242"/>
          <cell r="D242"/>
          <cell r="E242"/>
          <cell r="F242"/>
          <cell r="G242"/>
          <cell r="H242"/>
          <cell r="I242"/>
          <cell r="J242"/>
          <cell r="K242"/>
          <cell r="L242"/>
          <cell r="M242"/>
          <cell r="N242"/>
        </row>
        <row r="243">
          <cell r="A243"/>
          <cell r="B243"/>
          <cell r="C243"/>
          <cell r="D243"/>
          <cell r="E243"/>
          <cell r="F243"/>
          <cell r="G243"/>
          <cell r="H243"/>
          <cell r="I243"/>
          <cell r="J243"/>
          <cell r="K243"/>
          <cell r="L243"/>
          <cell r="M243"/>
          <cell r="N243"/>
        </row>
        <row r="244">
          <cell r="A244"/>
          <cell r="B244"/>
          <cell r="C244"/>
          <cell r="D244"/>
          <cell r="E244"/>
          <cell r="F244"/>
          <cell r="G244"/>
          <cell r="H244"/>
          <cell r="I244"/>
          <cell r="J244"/>
          <cell r="K244"/>
          <cell r="L244"/>
          <cell r="M244"/>
          <cell r="N244"/>
        </row>
        <row r="245">
          <cell r="A245"/>
          <cell r="B245"/>
          <cell r="C245"/>
          <cell r="D245"/>
          <cell r="E245"/>
          <cell r="F245"/>
          <cell r="G245"/>
          <cell r="H245"/>
          <cell r="I245"/>
          <cell r="J245"/>
          <cell r="K245"/>
          <cell r="L245"/>
          <cell r="M245"/>
          <cell r="N245"/>
        </row>
        <row r="246">
          <cell r="A246"/>
          <cell r="B246"/>
          <cell r="C246"/>
          <cell r="D246"/>
          <cell r="E246"/>
          <cell r="F246"/>
          <cell r="G246"/>
          <cell r="H246"/>
          <cell r="I246"/>
          <cell r="J246"/>
          <cell r="K246"/>
          <cell r="L246"/>
          <cell r="M246"/>
          <cell r="N246"/>
        </row>
        <row r="247">
          <cell r="A247"/>
          <cell r="B247"/>
          <cell r="C247"/>
          <cell r="D247"/>
          <cell r="E247"/>
          <cell r="F247"/>
          <cell r="G247"/>
          <cell r="H247"/>
          <cell r="I247"/>
          <cell r="J247"/>
          <cell r="K247"/>
          <cell r="L247"/>
          <cell r="M247"/>
          <cell r="N247"/>
        </row>
        <row r="248">
          <cell r="A248"/>
          <cell r="B248"/>
          <cell r="C248"/>
          <cell r="D248"/>
          <cell r="E248"/>
          <cell r="F248"/>
          <cell r="G248"/>
          <cell r="H248"/>
          <cell r="I248"/>
          <cell r="J248"/>
          <cell r="K248"/>
          <cell r="L248"/>
          <cell r="M248"/>
          <cell r="N248"/>
        </row>
        <row r="249">
          <cell r="A249"/>
          <cell r="B249"/>
          <cell r="C249"/>
          <cell r="D249"/>
          <cell r="E249"/>
          <cell r="F249"/>
          <cell r="G249"/>
          <cell r="H249"/>
          <cell r="I249"/>
          <cell r="J249"/>
          <cell r="K249"/>
          <cell r="L249"/>
          <cell r="M249"/>
          <cell r="N249"/>
        </row>
        <row r="250">
          <cell r="C250"/>
          <cell r="D250"/>
          <cell r="E250"/>
          <cell r="F250"/>
          <cell r="G250"/>
          <cell r="H250"/>
          <cell r="I250"/>
          <cell r="J250"/>
          <cell r="K250"/>
          <cell r="L250"/>
          <cell r="M250"/>
          <cell r="N250"/>
        </row>
        <row r="251">
          <cell r="C251"/>
          <cell r="D251"/>
          <cell r="E251"/>
          <cell r="F251"/>
          <cell r="G251"/>
          <cell r="H251"/>
          <cell r="I251"/>
          <cell r="J251"/>
          <cell r="K251"/>
          <cell r="L251"/>
          <cell r="M251"/>
          <cell r="N251"/>
        </row>
        <row r="252">
          <cell r="C252"/>
          <cell r="D252"/>
          <cell r="E252"/>
          <cell r="F252"/>
          <cell r="G252"/>
          <cell r="H252"/>
          <cell r="I252"/>
          <cell r="J252"/>
          <cell r="K252"/>
          <cell r="L252"/>
          <cell r="M252"/>
          <cell r="N252"/>
        </row>
        <row r="253">
          <cell r="A253"/>
          <cell r="B253"/>
          <cell r="C253"/>
          <cell r="D253"/>
          <cell r="E253"/>
          <cell r="F253"/>
          <cell r="G253"/>
          <cell r="H253"/>
          <cell r="I253"/>
          <cell r="J253"/>
          <cell r="K253"/>
          <cell r="L253"/>
          <cell r="M253"/>
          <cell r="N253"/>
        </row>
        <row r="254">
          <cell r="A254"/>
          <cell r="B254"/>
          <cell r="C254"/>
          <cell r="D254"/>
          <cell r="E254"/>
          <cell r="F254"/>
          <cell r="G254"/>
          <cell r="H254"/>
          <cell r="I254"/>
          <cell r="J254"/>
          <cell r="K254"/>
          <cell r="L254"/>
          <cell r="M254"/>
          <cell r="N254"/>
        </row>
        <row r="255">
          <cell r="A255"/>
          <cell r="B255"/>
          <cell r="C255"/>
          <cell r="D255"/>
          <cell r="E255"/>
          <cell r="F255"/>
          <cell r="G255"/>
          <cell r="H255"/>
          <cell r="I255"/>
          <cell r="J255"/>
          <cell r="K255"/>
          <cell r="L255"/>
          <cell r="M255"/>
          <cell r="N255"/>
        </row>
        <row r="256">
          <cell r="A256"/>
          <cell r="B256"/>
          <cell r="C256"/>
          <cell r="D256"/>
          <cell r="E256"/>
          <cell r="F256"/>
          <cell r="G256"/>
          <cell r="H256"/>
          <cell r="I256"/>
          <cell r="J256"/>
          <cell r="K256"/>
          <cell r="L256"/>
          <cell r="M256"/>
          <cell r="N256"/>
        </row>
        <row r="257">
          <cell r="A257"/>
          <cell r="B257"/>
          <cell r="C257"/>
          <cell r="D257"/>
          <cell r="E257"/>
          <cell r="F257"/>
          <cell r="G257"/>
          <cell r="H257"/>
          <cell r="I257"/>
          <cell r="J257"/>
          <cell r="K257"/>
          <cell r="L257"/>
          <cell r="M257"/>
          <cell r="N257"/>
        </row>
        <row r="258">
          <cell r="A258"/>
          <cell r="B258"/>
          <cell r="C258"/>
          <cell r="D258"/>
          <cell r="E258"/>
          <cell r="F258"/>
          <cell r="G258"/>
          <cell r="H258"/>
          <cell r="I258"/>
          <cell r="J258"/>
          <cell r="K258"/>
          <cell r="L258"/>
          <cell r="M258"/>
          <cell r="N258"/>
        </row>
        <row r="259">
          <cell r="A259"/>
          <cell r="B259"/>
          <cell r="C259"/>
          <cell r="D259"/>
          <cell r="E259"/>
          <cell r="F259"/>
          <cell r="G259"/>
          <cell r="H259"/>
          <cell r="I259"/>
          <cell r="J259"/>
          <cell r="K259"/>
          <cell r="L259"/>
          <cell r="M259"/>
          <cell r="N259"/>
        </row>
        <row r="260">
          <cell r="A260"/>
          <cell r="B260"/>
          <cell r="C260"/>
          <cell r="D260"/>
          <cell r="E260"/>
          <cell r="F260"/>
          <cell r="G260"/>
          <cell r="H260"/>
          <cell r="I260"/>
          <cell r="J260"/>
          <cell r="K260"/>
          <cell r="L260"/>
          <cell r="M260"/>
          <cell r="N260"/>
        </row>
        <row r="261">
          <cell r="A261"/>
          <cell r="B261"/>
          <cell r="C261"/>
          <cell r="D261"/>
          <cell r="E261"/>
          <cell r="F261"/>
          <cell r="G261"/>
          <cell r="H261"/>
          <cell r="I261"/>
          <cell r="J261"/>
          <cell r="K261"/>
          <cell r="L261"/>
          <cell r="M261"/>
          <cell r="N261"/>
        </row>
        <row r="262">
          <cell r="A262"/>
          <cell r="B262"/>
          <cell r="C262"/>
          <cell r="D262"/>
          <cell r="E262"/>
          <cell r="F262"/>
          <cell r="G262"/>
          <cell r="H262"/>
          <cell r="I262"/>
          <cell r="J262"/>
          <cell r="K262"/>
          <cell r="L262"/>
          <cell r="M262"/>
          <cell r="N262"/>
        </row>
        <row r="263">
          <cell r="A263"/>
          <cell r="B263"/>
          <cell r="C263"/>
          <cell r="D263"/>
          <cell r="E263"/>
          <cell r="F263"/>
          <cell r="G263"/>
          <cell r="H263"/>
          <cell r="I263"/>
          <cell r="J263"/>
          <cell r="K263"/>
          <cell r="L263"/>
          <cell r="M263"/>
          <cell r="N263"/>
        </row>
        <row r="264">
          <cell r="A264"/>
          <cell r="B264"/>
          <cell r="C264"/>
          <cell r="D264"/>
          <cell r="E264"/>
          <cell r="F264"/>
          <cell r="G264"/>
          <cell r="H264"/>
          <cell r="I264"/>
          <cell r="J264"/>
          <cell r="K264"/>
          <cell r="L264"/>
          <cell r="M264"/>
          <cell r="N264"/>
        </row>
        <row r="265">
          <cell r="A265"/>
          <cell r="B265"/>
          <cell r="C265"/>
          <cell r="D265"/>
          <cell r="E265"/>
          <cell r="F265"/>
          <cell r="G265"/>
          <cell r="H265"/>
          <cell r="I265"/>
          <cell r="J265"/>
          <cell r="K265"/>
          <cell r="L265"/>
          <cell r="M265"/>
          <cell r="N265"/>
        </row>
        <row r="266">
          <cell r="A266"/>
          <cell r="B266"/>
          <cell r="C266"/>
          <cell r="D266"/>
          <cell r="E266"/>
          <cell r="F266"/>
          <cell r="G266"/>
          <cell r="H266"/>
          <cell r="I266"/>
          <cell r="J266"/>
          <cell r="K266"/>
          <cell r="L266"/>
          <cell r="M266"/>
          <cell r="N266"/>
        </row>
        <row r="267">
          <cell r="A267"/>
          <cell r="B267"/>
          <cell r="C267"/>
          <cell r="D267"/>
          <cell r="E267"/>
          <cell r="F267"/>
          <cell r="G267"/>
          <cell r="H267"/>
          <cell r="I267"/>
          <cell r="J267"/>
          <cell r="K267"/>
          <cell r="L267"/>
          <cell r="M267"/>
          <cell r="N267"/>
        </row>
        <row r="268">
          <cell r="A268"/>
          <cell r="B268"/>
          <cell r="C268"/>
          <cell r="D268"/>
          <cell r="E268"/>
          <cell r="F268"/>
          <cell r="G268"/>
          <cell r="H268"/>
          <cell r="I268"/>
          <cell r="J268"/>
          <cell r="K268"/>
          <cell r="L268"/>
          <cell r="M268"/>
          <cell r="N268"/>
        </row>
        <row r="269">
          <cell r="A269"/>
          <cell r="B269"/>
          <cell r="C269"/>
          <cell r="D269"/>
          <cell r="E269"/>
          <cell r="F269"/>
          <cell r="G269"/>
          <cell r="H269"/>
          <cell r="I269"/>
          <cell r="J269"/>
          <cell r="K269"/>
          <cell r="L269"/>
          <cell r="M269"/>
          <cell r="N269"/>
        </row>
        <row r="270">
          <cell r="A270"/>
          <cell r="B270"/>
          <cell r="C270"/>
          <cell r="D270"/>
          <cell r="E270"/>
          <cell r="F270"/>
          <cell r="G270"/>
          <cell r="H270"/>
          <cell r="I270"/>
          <cell r="J270"/>
          <cell r="K270"/>
          <cell r="L270"/>
          <cell r="M270"/>
          <cell r="N270"/>
        </row>
        <row r="271">
          <cell r="A271"/>
          <cell r="B271"/>
          <cell r="C271"/>
          <cell r="D271"/>
          <cell r="E271"/>
          <cell r="F271"/>
          <cell r="G271"/>
          <cell r="H271"/>
          <cell r="I271"/>
          <cell r="J271"/>
          <cell r="K271"/>
          <cell r="L271"/>
          <cell r="M271"/>
          <cell r="N271"/>
        </row>
        <row r="272">
          <cell r="A272"/>
          <cell r="B272"/>
          <cell r="C272"/>
          <cell r="D272"/>
          <cell r="E272"/>
          <cell r="F272"/>
          <cell r="G272"/>
          <cell r="H272"/>
          <cell r="I272"/>
          <cell r="J272"/>
          <cell r="K272"/>
          <cell r="L272"/>
          <cell r="M272"/>
          <cell r="N272"/>
        </row>
        <row r="273">
          <cell r="A273"/>
          <cell r="B273"/>
          <cell r="C273"/>
          <cell r="D273"/>
          <cell r="E273"/>
          <cell r="F273"/>
          <cell r="G273"/>
          <cell r="H273"/>
          <cell r="I273"/>
          <cell r="J273"/>
          <cell r="K273"/>
          <cell r="L273"/>
          <cell r="M273"/>
          <cell r="N273"/>
        </row>
        <row r="274">
          <cell r="A274"/>
          <cell r="B274"/>
          <cell r="C274"/>
          <cell r="D274"/>
          <cell r="E274"/>
          <cell r="F274"/>
          <cell r="G274"/>
          <cell r="H274"/>
          <cell r="I274"/>
          <cell r="J274"/>
          <cell r="K274"/>
          <cell r="L274"/>
          <cell r="M274"/>
          <cell r="N274"/>
        </row>
        <row r="275">
          <cell r="A275"/>
          <cell r="B275"/>
          <cell r="C275"/>
          <cell r="D275"/>
          <cell r="E275"/>
          <cell r="F275"/>
          <cell r="G275"/>
          <cell r="H275"/>
          <cell r="I275"/>
          <cell r="J275"/>
          <cell r="K275"/>
          <cell r="L275"/>
          <cell r="M275"/>
          <cell r="N275"/>
        </row>
        <row r="276">
          <cell r="A276"/>
          <cell r="B276"/>
          <cell r="C276"/>
          <cell r="D276"/>
          <cell r="E276"/>
          <cell r="F276"/>
          <cell r="G276"/>
          <cell r="H276"/>
          <cell r="I276"/>
          <cell r="J276"/>
          <cell r="K276"/>
          <cell r="L276"/>
          <cell r="M276"/>
          <cell r="N276"/>
        </row>
        <row r="277">
          <cell r="A277"/>
          <cell r="B277"/>
          <cell r="C277"/>
          <cell r="D277"/>
          <cell r="E277"/>
          <cell r="F277"/>
          <cell r="G277"/>
          <cell r="H277"/>
          <cell r="I277"/>
          <cell r="J277"/>
          <cell r="K277"/>
          <cell r="L277"/>
          <cell r="M277"/>
          <cell r="N277"/>
        </row>
        <row r="278">
          <cell r="A278"/>
          <cell r="B278"/>
          <cell r="C278"/>
          <cell r="D278"/>
          <cell r="E278"/>
          <cell r="F278"/>
          <cell r="G278"/>
          <cell r="H278"/>
          <cell r="I278"/>
          <cell r="J278"/>
          <cell r="K278"/>
          <cell r="L278"/>
          <cell r="M278"/>
          <cell r="N278"/>
        </row>
        <row r="279">
          <cell r="A279"/>
          <cell r="B279"/>
          <cell r="C279"/>
          <cell r="D279"/>
          <cell r="E279"/>
          <cell r="F279"/>
          <cell r="G279"/>
          <cell r="H279"/>
          <cell r="I279"/>
          <cell r="J279"/>
          <cell r="K279"/>
          <cell r="L279"/>
          <cell r="M279"/>
          <cell r="N279"/>
        </row>
        <row r="280">
          <cell r="A280"/>
          <cell r="B280"/>
          <cell r="C280"/>
          <cell r="D280"/>
          <cell r="E280"/>
          <cell r="F280"/>
          <cell r="G280"/>
          <cell r="H280"/>
          <cell r="I280"/>
          <cell r="J280"/>
          <cell r="K280"/>
          <cell r="L280"/>
          <cell r="M280"/>
          <cell r="N280"/>
        </row>
        <row r="281">
          <cell r="A281"/>
          <cell r="B281"/>
          <cell r="C281"/>
          <cell r="D281"/>
          <cell r="E281"/>
          <cell r="F281"/>
          <cell r="G281"/>
          <cell r="H281"/>
          <cell r="I281"/>
          <cell r="J281"/>
          <cell r="K281"/>
          <cell r="L281"/>
          <cell r="M281"/>
          <cell r="N281"/>
        </row>
        <row r="282">
          <cell r="A282"/>
          <cell r="B282"/>
          <cell r="C282"/>
          <cell r="D282"/>
          <cell r="E282"/>
          <cell r="F282"/>
          <cell r="G282"/>
          <cell r="H282"/>
          <cell r="I282"/>
          <cell r="J282"/>
          <cell r="K282"/>
          <cell r="L282"/>
          <cell r="M282"/>
          <cell r="N282"/>
        </row>
        <row r="283">
          <cell r="A283"/>
          <cell r="B283"/>
          <cell r="C283"/>
          <cell r="D283"/>
          <cell r="E283"/>
          <cell r="F283"/>
          <cell r="G283"/>
          <cell r="H283"/>
          <cell r="I283"/>
          <cell r="J283"/>
          <cell r="K283"/>
          <cell r="L283"/>
          <cell r="M283"/>
          <cell r="N283"/>
        </row>
        <row r="284">
          <cell r="A284"/>
          <cell r="B284"/>
          <cell r="C284"/>
          <cell r="D284"/>
          <cell r="E284"/>
          <cell r="F284"/>
          <cell r="G284"/>
          <cell r="H284"/>
          <cell r="I284"/>
          <cell r="J284"/>
          <cell r="K284"/>
          <cell r="L284"/>
          <cell r="M284"/>
          <cell r="N284"/>
        </row>
        <row r="285">
          <cell r="A285"/>
          <cell r="B285"/>
          <cell r="C285"/>
          <cell r="D285"/>
          <cell r="E285"/>
          <cell r="F285"/>
          <cell r="G285"/>
          <cell r="H285"/>
          <cell r="I285"/>
          <cell r="J285"/>
          <cell r="K285"/>
          <cell r="L285"/>
          <cell r="M285"/>
          <cell r="N285"/>
        </row>
        <row r="286">
          <cell r="A286"/>
          <cell r="B286"/>
          <cell r="C286"/>
          <cell r="D286"/>
          <cell r="E286"/>
          <cell r="F286"/>
          <cell r="G286"/>
          <cell r="H286"/>
          <cell r="I286"/>
          <cell r="J286"/>
          <cell r="K286"/>
          <cell r="L286"/>
          <cell r="M286"/>
          <cell r="N286"/>
        </row>
        <row r="287">
          <cell r="A287"/>
          <cell r="B287"/>
          <cell r="C287"/>
          <cell r="D287"/>
          <cell r="E287"/>
          <cell r="F287"/>
          <cell r="G287"/>
          <cell r="H287"/>
          <cell r="I287"/>
          <cell r="J287"/>
          <cell r="K287"/>
          <cell r="L287"/>
          <cell r="M287"/>
          <cell r="N287"/>
        </row>
        <row r="288">
          <cell r="A288"/>
          <cell r="B288"/>
          <cell r="C288"/>
          <cell r="D288"/>
          <cell r="E288"/>
          <cell r="F288"/>
          <cell r="G288"/>
          <cell r="H288"/>
          <cell r="I288"/>
          <cell r="J288"/>
          <cell r="K288"/>
          <cell r="L288"/>
          <cell r="M288"/>
          <cell r="N288"/>
        </row>
        <row r="289">
          <cell r="A289"/>
          <cell r="B289"/>
          <cell r="C289"/>
          <cell r="D289"/>
          <cell r="E289"/>
          <cell r="F289"/>
          <cell r="G289"/>
          <cell r="H289"/>
          <cell r="I289"/>
          <cell r="J289"/>
          <cell r="K289"/>
          <cell r="L289"/>
          <cell r="M289"/>
          <cell r="N289"/>
        </row>
        <row r="290">
          <cell r="A290"/>
          <cell r="B290"/>
          <cell r="C290"/>
          <cell r="D290"/>
          <cell r="E290"/>
          <cell r="F290"/>
          <cell r="G290"/>
          <cell r="H290"/>
          <cell r="I290"/>
          <cell r="J290"/>
          <cell r="K290"/>
          <cell r="L290"/>
          <cell r="M290"/>
          <cell r="N290"/>
        </row>
        <row r="291">
          <cell r="A291"/>
          <cell r="B291"/>
          <cell r="C291"/>
          <cell r="D291"/>
          <cell r="E291"/>
          <cell r="F291"/>
          <cell r="G291"/>
          <cell r="H291"/>
          <cell r="I291"/>
          <cell r="J291"/>
          <cell r="K291"/>
          <cell r="L291"/>
          <cell r="M291"/>
          <cell r="N291"/>
        </row>
        <row r="292">
          <cell r="A292"/>
          <cell r="B292"/>
          <cell r="C292"/>
          <cell r="D292"/>
          <cell r="E292"/>
          <cell r="F292"/>
          <cell r="G292"/>
          <cell r="H292"/>
          <cell r="I292"/>
          <cell r="J292"/>
          <cell r="K292"/>
          <cell r="L292"/>
          <cell r="M292"/>
          <cell r="N292"/>
        </row>
        <row r="293">
          <cell r="A293"/>
          <cell r="B293"/>
          <cell r="C293"/>
          <cell r="D293"/>
          <cell r="E293"/>
          <cell r="F293"/>
          <cell r="G293"/>
          <cell r="H293"/>
          <cell r="I293"/>
          <cell r="J293"/>
          <cell r="K293"/>
          <cell r="L293"/>
          <cell r="M293"/>
          <cell r="N293"/>
        </row>
        <row r="294">
          <cell r="A294"/>
          <cell r="B294"/>
          <cell r="C294"/>
          <cell r="D294"/>
          <cell r="E294"/>
          <cell r="F294"/>
          <cell r="G294"/>
          <cell r="H294"/>
          <cell r="I294"/>
          <cell r="J294"/>
          <cell r="K294"/>
          <cell r="L294"/>
          <cell r="M294"/>
          <cell r="N294"/>
        </row>
        <row r="295">
          <cell r="A295"/>
          <cell r="B295"/>
          <cell r="C295"/>
          <cell r="D295"/>
          <cell r="E295"/>
          <cell r="F295"/>
          <cell r="G295"/>
          <cell r="H295"/>
          <cell r="I295"/>
          <cell r="J295"/>
          <cell r="K295"/>
          <cell r="L295"/>
          <cell r="M295"/>
          <cell r="N295"/>
        </row>
        <row r="296">
          <cell r="A296"/>
          <cell r="B296"/>
          <cell r="C296"/>
          <cell r="D296"/>
          <cell r="E296"/>
          <cell r="F296"/>
          <cell r="G296"/>
          <cell r="H296"/>
          <cell r="I296"/>
          <cell r="J296"/>
          <cell r="K296"/>
          <cell r="L296"/>
          <cell r="M296"/>
          <cell r="N296"/>
        </row>
        <row r="297">
          <cell r="A297"/>
          <cell r="B297"/>
          <cell r="C297"/>
          <cell r="D297"/>
          <cell r="E297"/>
          <cell r="F297"/>
          <cell r="G297"/>
          <cell r="H297"/>
          <cell r="I297"/>
          <cell r="J297"/>
          <cell r="K297"/>
          <cell r="L297"/>
          <cell r="M297"/>
          <cell r="N297"/>
        </row>
        <row r="298">
          <cell r="A298"/>
          <cell r="B298"/>
          <cell r="C298"/>
          <cell r="D298"/>
          <cell r="E298"/>
          <cell r="F298"/>
          <cell r="G298"/>
          <cell r="H298"/>
          <cell r="I298"/>
          <cell r="J298"/>
          <cell r="K298"/>
          <cell r="L298"/>
          <cell r="M298"/>
          <cell r="N298"/>
        </row>
        <row r="299">
          <cell r="A299"/>
          <cell r="B299"/>
          <cell r="C299"/>
          <cell r="D299"/>
          <cell r="E299"/>
          <cell r="F299"/>
          <cell r="G299"/>
          <cell r="H299"/>
          <cell r="I299"/>
          <cell r="J299"/>
          <cell r="K299"/>
          <cell r="L299"/>
          <cell r="M299"/>
          <cell r="N299"/>
        </row>
        <row r="300">
          <cell r="A300"/>
          <cell r="B300"/>
          <cell r="C300"/>
          <cell r="D300"/>
          <cell r="E300"/>
          <cell r="F300"/>
          <cell r="G300"/>
          <cell r="H300"/>
          <cell r="I300"/>
          <cell r="J300"/>
          <cell r="K300"/>
          <cell r="L300"/>
          <cell r="M300"/>
          <cell r="N300"/>
        </row>
        <row r="301">
          <cell r="A301"/>
          <cell r="B301"/>
          <cell r="C301"/>
          <cell r="D301"/>
          <cell r="E301"/>
          <cell r="F301"/>
          <cell r="G301"/>
          <cell r="H301"/>
          <cell r="I301"/>
          <cell r="J301"/>
          <cell r="K301"/>
          <cell r="L301"/>
          <cell r="M301"/>
          <cell r="N301"/>
        </row>
        <row r="302">
          <cell r="A302"/>
          <cell r="B302"/>
          <cell r="C302"/>
          <cell r="D302"/>
          <cell r="E302"/>
          <cell r="F302"/>
          <cell r="G302"/>
          <cell r="H302"/>
          <cell r="I302"/>
          <cell r="J302"/>
          <cell r="K302"/>
          <cell r="L302"/>
          <cell r="M302"/>
          <cell r="N302"/>
        </row>
        <row r="303">
          <cell r="A303"/>
          <cell r="B303"/>
          <cell r="C303"/>
          <cell r="D303"/>
          <cell r="E303"/>
          <cell r="F303"/>
          <cell r="G303"/>
          <cell r="H303"/>
          <cell r="I303"/>
          <cell r="J303"/>
          <cell r="K303"/>
          <cell r="L303"/>
          <cell r="M303"/>
          <cell r="N303"/>
        </row>
        <row r="304">
          <cell r="A304"/>
          <cell r="B304"/>
          <cell r="C304"/>
          <cell r="D304"/>
          <cell r="E304"/>
          <cell r="F304"/>
          <cell r="G304"/>
          <cell r="H304"/>
          <cell r="I304"/>
          <cell r="J304"/>
          <cell r="K304"/>
          <cell r="L304"/>
          <cell r="M304"/>
          <cell r="N304"/>
        </row>
        <row r="305">
          <cell r="A305"/>
          <cell r="B305"/>
          <cell r="C305"/>
          <cell r="D305"/>
          <cell r="E305"/>
          <cell r="F305"/>
          <cell r="G305"/>
          <cell r="H305"/>
          <cell r="I305"/>
          <cell r="J305"/>
          <cell r="K305"/>
          <cell r="L305"/>
          <cell r="M305"/>
          <cell r="N305"/>
        </row>
        <row r="306">
          <cell r="A306"/>
          <cell r="B306"/>
          <cell r="C306"/>
          <cell r="D306"/>
          <cell r="E306"/>
          <cell r="F306"/>
          <cell r="G306"/>
          <cell r="H306"/>
          <cell r="I306"/>
          <cell r="J306"/>
          <cell r="K306"/>
          <cell r="L306"/>
          <cell r="M306"/>
          <cell r="N306"/>
        </row>
        <row r="307">
          <cell r="A307"/>
          <cell r="B307"/>
          <cell r="C307"/>
          <cell r="D307"/>
          <cell r="E307"/>
          <cell r="F307"/>
          <cell r="G307"/>
          <cell r="H307"/>
          <cell r="I307"/>
          <cell r="J307"/>
          <cell r="K307"/>
          <cell r="L307"/>
          <cell r="M307"/>
          <cell r="N307"/>
        </row>
        <row r="308">
          <cell r="A308"/>
          <cell r="B308"/>
          <cell r="C308"/>
          <cell r="D308"/>
          <cell r="E308"/>
          <cell r="F308"/>
          <cell r="G308"/>
          <cell r="H308"/>
          <cell r="I308"/>
          <cell r="J308"/>
          <cell r="K308"/>
          <cell r="L308"/>
          <cell r="M308"/>
          <cell r="N308"/>
        </row>
        <row r="309">
          <cell r="A309"/>
          <cell r="B309"/>
          <cell r="C309"/>
          <cell r="D309"/>
          <cell r="E309"/>
          <cell r="F309"/>
          <cell r="G309"/>
          <cell r="H309"/>
          <cell r="I309"/>
          <cell r="J309"/>
          <cell r="K309"/>
          <cell r="L309"/>
          <cell r="M309"/>
          <cell r="N309"/>
        </row>
        <row r="310">
          <cell r="A310"/>
          <cell r="B310"/>
          <cell r="C310"/>
          <cell r="D310"/>
          <cell r="E310"/>
          <cell r="F310"/>
          <cell r="G310"/>
          <cell r="H310"/>
          <cell r="I310"/>
          <cell r="J310"/>
          <cell r="K310"/>
          <cell r="L310"/>
          <cell r="M310"/>
          <cell r="N310"/>
        </row>
        <row r="311">
          <cell r="A311"/>
          <cell r="B311"/>
          <cell r="C311"/>
          <cell r="D311"/>
          <cell r="E311"/>
          <cell r="F311"/>
          <cell r="G311"/>
          <cell r="H311"/>
          <cell r="I311"/>
          <cell r="J311"/>
          <cell r="K311"/>
          <cell r="L311"/>
          <cell r="M311"/>
          <cell r="N311"/>
        </row>
        <row r="312">
          <cell r="A312"/>
          <cell r="B312"/>
          <cell r="C312"/>
          <cell r="D312"/>
          <cell r="E312"/>
          <cell r="F312"/>
          <cell r="G312"/>
          <cell r="H312"/>
          <cell r="I312"/>
          <cell r="J312"/>
          <cell r="K312"/>
          <cell r="L312"/>
          <cell r="M312"/>
          <cell r="N312"/>
        </row>
        <row r="313">
          <cell r="A313"/>
          <cell r="B313"/>
          <cell r="C313"/>
          <cell r="D313"/>
          <cell r="E313"/>
          <cell r="F313"/>
          <cell r="G313"/>
          <cell r="H313"/>
          <cell r="I313"/>
          <cell r="J313"/>
          <cell r="K313"/>
          <cell r="L313"/>
          <cell r="M313"/>
          <cell r="N313"/>
        </row>
        <row r="314">
          <cell r="A314"/>
          <cell r="B314"/>
          <cell r="C314"/>
          <cell r="D314"/>
          <cell r="E314"/>
          <cell r="F314"/>
          <cell r="G314"/>
          <cell r="H314"/>
          <cell r="I314"/>
          <cell r="J314"/>
          <cell r="K314"/>
          <cell r="L314"/>
          <cell r="M314"/>
          <cell r="N314"/>
        </row>
        <row r="315">
          <cell r="A315"/>
          <cell r="B315"/>
          <cell r="C315"/>
          <cell r="D315"/>
          <cell r="E315"/>
          <cell r="F315"/>
          <cell r="G315"/>
          <cell r="H315"/>
          <cell r="I315"/>
          <cell r="J315"/>
          <cell r="K315"/>
          <cell r="L315"/>
          <cell r="M315"/>
          <cell r="N315"/>
        </row>
        <row r="316">
          <cell r="A316"/>
          <cell r="B316"/>
          <cell r="C316"/>
          <cell r="D316"/>
          <cell r="E316"/>
          <cell r="F316"/>
          <cell r="G316"/>
          <cell r="H316"/>
          <cell r="I316"/>
          <cell r="J316"/>
          <cell r="K316"/>
          <cell r="L316"/>
          <cell r="M316"/>
          <cell r="N316"/>
        </row>
        <row r="317">
          <cell r="A317"/>
          <cell r="B317"/>
          <cell r="C317"/>
          <cell r="D317"/>
          <cell r="E317"/>
          <cell r="F317"/>
          <cell r="G317"/>
          <cell r="H317"/>
          <cell r="I317"/>
          <cell r="J317"/>
          <cell r="K317"/>
          <cell r="L317"/>
          <cell r="M317"/>
          <cell r="N317"/>
        </row>
        <row r="318">
          <cell r="A318"/>
          <cell r="B318"/>
          <cell r="C318"/>
          <cell r="D318"/>
          <cell r="E318"/>
          <cell r="F318"/>
          <cell r="G318"/>
          <cell r="H318"/>
          <cell r="I318"/>
          <cell r="J318"/>
          <cell r="K318"/>
          <cell r="L318"/>
          <cell r="M318"/>
          <cell r="N318"/>
        </row>
        <row r="319">
          <cell r="A319"/>
          <cell r="B319"/>
          <cell r="C319"/>
          <cell r="D319"/>
          <cell r="E319"/>
          <cell r="F319"/>
          <cell r="G319"/>
          <cell r="H319"/>
          <cell r="I319"/>
          <cell r="J319"/>
          <cell r="K319"/>
          <cell r="L319"/>
          <cell r="M319"/>
          <cell r="N319"/>
        </row>
        <row r="320">
          <cell r="A320"/>
          <cell r="B320"/>
          <cell r="C320"/>
          <cell r="D320"/>
          <cell r="E320"/>
          <cell r="F320"/>
          <cell r="G320"/>
          <cell r="H320"/>
          <cell r="I320"/>
          <cell r="J320"/>
          <cell r="K320"/>
          <cell r="L320"/>
          <cell r="M320"/>
          <cell r="N320"/>
        </row>
        <row r="321">
          <cell r="A321"/>
          <cell r="B321"/>
          <cell r="C321"/>
          <cell r="D321"/>
          <cell r="E321"/>
          <cell r="F321"/>
          <cell r="G321"/>
          <cell r="H321"/>
          <cell r="I321"/>
          <cell r="J321"/>
          <cell r="K321"/>
          <cell r="L321"/>
          <cell r="M321"/>
          <cell r="N321"/>
        </row>
        <row r="322">
          <cell r="A322"/>
          <cell r="B322"/>
          <cell r="C322"/>
          <cell r="D322"/>
          <cell r="E322"/>
          <cell r="F322"/>
          <cell r="G322"/>
          <cell r="H322"/>
          <cell r="I322"/>
          <cell r="J322"/>
          <cell r="K322"/>
          <cell r="L322"/>
          <cell r="M322"/>
          <cell r="N322"/>
        </row>
        <row r="323">
          <cell r="A323"/>
          <cell r="B323"/>
          <cell r="C323"/>
          <cell r="D323"/>
          <cell r="E323"/>
          <cell r="F323"/>
          <cell r="G323"/>
          <cell r="H323"/>
          <cell r="I323"/>
          <cell r="J323"/>
          <cell r="K323"/>
          <cell r="L323"/>
          <cell r="M323"/>
          <cell r="N323"/>
        </row>
        <row r="324">
          <cell r="A324"/>
          <cell r="B324"/>
          <cell r="C324"/>
          <cell r="D324"/>
          <cell r="E324"/>
          <cell r="F324"/>
          <cell r="G324"/>
          <cell r="H324"/>
          <cell r="I324"/>
          <cell r="J324"/>
          <cell r="K324"/>
          <cell r="L324"/>
          <cell r="M324"/>
          <cell r="N324"/>
        </row>
        <row r="325">
          <cell r="A325"/>
          <cell r="B325"/>
          <cell r="C325"/>
          <cell r="D325"/>
          <cell r="E325"/>
          <cell r="F325"/>
          <cell r="G325"/>
          <cell r="H325"/>
          <cell r="I325"/>
          <cell r="J325"/>
          <cell r="K325"/>
          <cell r="L325"/>
          <cell r="M325"/>
          <cell r="N325"/>
        </row>
        <row r="326">
          <cell r="A326"/>
          <cell r="B326"/>
          <cell r="C326"/>
          <cell r="D326"/>
          <cell r="E326"/>
          <cell r="F326"/>
          <cell r="G326"/>
          <cell r="H326"/>
          <cell r="I326"/>
          <cell r="J326"/>
          <cell r="K326"/>
          <cell r="L326"/>
          <cell r="M326"/>
          <cell r="N326"/>
        </row>
        <row r="327">
          <cell r="A327"/>
          <cell r="B327"/>
          <cell r="C327"/>
          <cell r="D327"/>
          <cell r="E327"/>
          <cell r="F327"/>
          <cell r="G327"/>
          <cell r="H327"/>
          <cell r="I327"/>
          <cell r="J327"/>
          <cell r="K327"/>
          <cell r="L327"/>
          <cell r="M327"/>
          <cell r="N327"/>
        </row>
        <row r="328">
          <cell r="A328"/>
          <cell r="B328"/>
          <cell r="C328"/>
          <cell r="D328"/>
          <cell r="E328"/>
          <cell r="F328"/>
          <cell r="G328"/>
          <cell r="H328"/>
          <cell r="I328"/>
          <cell r="J328"/>
          <cell r="K328"/>
          <cell r="L328"/>
          <cell r="M328"/>
          <cell r="N328"/>
        </row>
        <row r="329">
          <cell r="A329"/>
          <cell r="B329"/>
          <cell r="C329"/>
          <cell r="D329"/>
          <cell r="E329"/>
          <cell r="F329"/>
          <cell r="G329"/>
          <cell r="H329"/>
          <cell r="I329"/>
          <cell r="J329"/>
          <cell r="K329"/>
          <cell r="L329"/>
          <cell r="M329"/>
          <cell r="N329"/>
        </row>
        <row r="330">
          <cell r="A330"/>
          <cell r="B330"/>
          <cell r="C330"/>
          <cell r="D330"/>
          <cell r="E330"/>
          <cell r="F330"/>
          <cell r="G330"/>
          <cell r="H330"/>
          <cell r="I330"/>
          <cell r="J330"/>
          <cell r="K330"/>
          <cell r="L330"/>
          <cell r="M330"/>
          <cell r="N330"/>
        </row>
        <row r="331">
          <cell r="A331"/>
          <cell r="B331"/>
          <cell r="C331"/>
          <cell r="D331"/>
          <cell r="E331"/>
          <cell r="F331"/>
          <cell r="G331"/>
          <cell r="H331"/>
          <cell r="I331"/>
          <cell r="J331"/>
          <cell r="K331"/>
          <cell r="L331"/>
          <cell r="M331"/>
          <cell r="N331"/>
        </row>
        <row r="332">
          <cell r="A332"/>
          <cell r="B332"/>
          <cell r="C332"/>
          <cell r="D332"/>
          <cell r="E332"/>
          <cell r="F332"/>
          <cell r="G332"/>
          <cell r="H332"/>
          <cell r="I332"/>
          <cell r="J332"/>
          <cell r="K332"/>
          <cell r="L332"/>
          <cell r="M332"/>
          <cell r="N332"/>
        </row>
        <row r="333">
          <cell r="A333"/>
          <cell r="B333"/>
          <cell r="C333"/>
          <cell r="D333"/>
          <cell r="E333"/>
          <cell r="F333"/>
          <cell r="G333"/>
          <cell r="H333"/>
          <cell r="I333"/>
          <cell r="J333"/>
          <cell r="K333"/>
          <cell r="L333"/>
          <cell r="M333"/>
          <cell r="N333"/>
        </row>
        <row r="334">
          <cell r="A334"/>
          <cell r="B334"/>
          <cell r="C334"/>
          <cell r="D334"/>
          <cell r="E334"/>
          <cell r="F334"/>
          <cell r="G334"/>
          <cell r="H334"/>
          <cell r="I334"/>
          <cell r="J334"/>
          <cell r="K334"/>
          <cell r="L334"/>
          <cell r="M334"/>
          <cell r="N334"/>
        </row>
        <row r="335">
          <cell r="A335"/>
          <cell r="B335"/>
          <cell r="C335"/>
          <cell r="D335"/>
          <cell r="E335"/>
          <cell r="F335"/>
          <cell r="G335"/>
          <cell r="H335"/>
          <cell r="I335"/>
          <cell r="J335"/>
          <cell r="K335"/>
          <cell r="L335"/>
          <cell r="M335"/>
          <cell r="N335"/>
        </row>
        <row r="336">
          <cell r="A336"/>
          <cell r="B336"/>
          <cell r="C336"/>
          <cell r="D336"/>
          <cell r="E336"/>
          <cell r="F336"/>
          <cell r="G336"/>
          <cell r="H336"/>
          <cell r="I336"/>
          <cell r="J336"/>
          <cell r="K336"/>
          <cell r="L336"/>
          <cell r="M336"/>
          <cell r="N336"/>
        </row>
        <row r="337">
          <cell r="A337"/>
          <cell r="B337"/>
          <cell r="C337"/>
          <cell r="D337"/>
          <cell r="E337"/>
          <cell r="F337"/>
          <cell r="G337"/>
          <cell r="H337"/>
          <cell r="I337"/>
          <cell r="J337"/>
          <cell r="K337"/>
          <cell r="L337"/>
          <cell r="M337"/>
          <cell r="N337"/>
        </row>
        <row r="338">
          <cell r="A338"/>
          <cell r="B338"/>
          <cell r="C338"/>
          <cell r="D338"/>
          <cell r="E338"/>
          <cell r="F338"/>
          <cell r="G338"/>
          <cell r="H338"/>
          <cell r="I338"/>
          <cell r="J338"/>
          <cell r="K338"/>
          <cell r="L338"/>
          <cell r="M338"/>
          <cell r="N338"/>
        </row>
        <row r="339">
          <cell r="A339"/>
          <cell r="B339"/>
          <cell r="C339"/>
          <cell r="D339"/>
          <cell r="E339"/>
          <cell r="F339"/>
          <cell r="G339"/>
          <cell r="H339"/>
          <cell r="I339"/>
          <cell r="J339"/>
          <cell r="K339"/>
          <cell r="L339"/>
          <cell r="M339"/>
          <cell r="N339"/>
        </row>
        <row r="340">
          <cell r="A340"/>
          <cell r="B340"/>
          <cell r="C340"/>
          <cell r="D340"/>
          <cell r="E340"/>
          <cell r="F340"/>
          <cell r="G340"/>
          <cell r="H340"/>
          <cell r="I340"/>
          <cell r="J340"/>
          <cell r="K340"/>
          <cell r="L340"/>
          <cell r="M340"/>
          <cell r="N340"/>
        </row>
        <row r="341">
          <cell r="A341"/>
          <cell r="B341"/>
          <cell r="C341"/>
          <cell r="D341"/>
          <cell r="E341"/>
          <cell r="F341"/>
          <cell r="G341"/>
          <cell r="H341"/>
          <cell r="I341"/>
          <cell r="J341"/>
          <cell r="K341"/>
          <cell r="L341"/>
          <cell r="M341"/>
          <cell r="N341"/>
        </row>
        <row r="342">
          <cell r="A342"/>
          <cell r="B342"/>
          <cell r="C342"/>
          <cell r="D342"/>
          <cell r="E342"/>
          <cell r="F342"/>
          <cell r="G342"/>
          <cell r="H342"/>
          <cell r="I342"/>
          <cell r="J342"/>
          <cell r="K342"/>
          <cell r="L342"/>
          <cell r="M342"/>
          <cell r="N342"/>
        </row>
        <row r="343">
          <cell r="A343"/>
          <cell r="B343"/>
          <cell r="C343"/>
          <cell r="D343"/>
          <cell r="E343"/>
          <cell r="F343"/>
          <cell r="G343"/>
          <cell r="H343"/>
          <cell r="I343"/>
          <cell r="J343"/>
          <cell r="K343"/>
          <cell r="L343"/>
          <cell r="M343"/>
          <cell r="N343"/>
        </row>
        <row r="344">
          <cell r="A344"/>
          <cell r="B344"/>
          <cell r="C344"/>
          <cell r="D344"/>
          <cell r="E344"/>
          <cell r="F344"/>
          <cell r="G344"/>
          <cell r="H344"/>
          <cell r="I344"/>
          <cell r="J344"/>
          <cell r="K344"/>
          <cell r="L344"/>
          <cell r="M344"/>
          <cell r="N344"/>
        </row>
        <row r="345">
          <cell r="A345"/>
          <cell r="B345"/>
          <cell r="C345"/>
          <cell r="D345"/>
          <cell r="E345"/>
          <cell r="F345"/>
          <cell r="G345"/>
          <cell r="H345"/>
          <cell r="I345"/>
          <cell r="J345"/>
          <cell r="K345"/>
          <cell r="L345"/>
          <cell r="M345"/>
          <cell r="N345"/>
        </row>
        <row r="346">
          <cell r="A346"/>
          <cell r="B346"/>
          <cell r="C346"/>
          <cell r="D346"/>
          <cell r="E346"/>
          <cell r="F346"/>
          <cell r="G346"/>
          <cell r="H346"/>
          <cell r="I346"/>
          <cell r="J346"/>
          <cell r="K346"/>
          <cell r="L346"/>
          <cell r="M346"/>
          <cell r="N346"/>
        </row>
        <row r="347">
          <cell r="A347"/>
          <cell r="B347"/>
          <cell r="C347"/>
          <cell r="D347"/>
          <cell r="E347"/>
          <cell r="F347"/>
          <cell r="G347"/>
          <cell r="H347"/>
          <cell r="I347"/>
          <cell r="J347"/>
          <cell r="K347"/>
          <cell r="L347"/>
          <cell r="M347"/>
          <cell r="N347"/>
        </row>
        <row r="348">
          <cell r="A348"/>
          <cell r="B348"/>
          <cell r="C348"/>
          <cell r="D348"/>
          <cell r="E348"/>
          <cell r="F348"/>
          <cell r="G348"/>
          <cell r="H348"/>
          <cell r="I348"/>
          <cell r="J348"/>
          <cell r="K348"/>
          <cell r="L348"/>
          <cell r="M348"/>
          <cell r="N348"/>
        </row>
        <row r="349">
          <cell r="A349"/>
          <cell r="B349"/>
          <cell r="C349"/>
          <cell r="D349"/>
          <cell r="E349"/>
          <cell r="F349"/>
          <cell r="G349"/>
          <cell r="H349"/>
          <cell r="I349"/>
          <cell r="J349"/>
          <cell r="K349"/>
          <cell r="L349"/>
          <cell r="M349"/>
          <cell r="N349"/>
        </row>
        <row r="350">
          <cell r="A350"/>
          <cell r="B350"/>
          <cell r="C350"/>
          <cell r="D350"/>
          <cell r="E350"/>
          <cell r="F350"/>
          <cell r="G350"/>
          <cell r="H350"/>
          <cell r="I350"/>
          <cell r="J350"/>
          <cell r="K350"/>
          <cell r="L350"/>
          <cell r="M350"/>
          <cell r="N350"/>
        </row>
        <row r="351">
          <cell r="A351"/>
          <cell r="B351"/>
          <cell r="C351"/>
          <cell r="D351"/>
          <cell r="E351"/>
          <cell r="F351"/>
          <cell r="G351"/>
          <cell r="H351"/>
          <cell r="I351"/>
          <cell r="J351"/>
          <cell r="K351"/>
          <cell r="L351"/>
          <cell r="M351"/>
          <cell r="N351"/>
        </row>
        <row r="352">
          <cell r="A352"/>
          <cell r="B352"/>
          <cell r="C352"/>
          <cell r="D352"/>
          <cell r="E352"/>
          <cell r="F352"/>
          <cell r="G352"/>
          <cell r="H352"/>
          <cell r="I352"/>
          <cell r="J352"/>
          <cell r="K352"/>
          <cell r="L352"/>
          <cell r="M352"/>
          <cell r="N352"/>
        </row>
        <row r="353">
          <cell r="A353"/>
          <cell r="B353"/>
          <cell r="C353"/>
          <cell r="D353"/>
          <cell r="E353"/>
          <cell r="F353"/>
          <cell r="G353"/>
          <cell r="H353"/>
          <cell r="I353"/>
          <cell r="J353"/>
          <cell r="K353"/>
          <cell r="L353"/>
          <cell r="M353"/>
          <cell r="N353"/>
        </row>
        <row r="354">
          <cell r="A354"/>
          <cell r="B354"/>
          <cell r="C354"/>
          <cell r="D354"/>
          <cell r="E354"/>
          <cell r="F354"/>
          <cell r="G354"/>
          <cell r="H354"/>
          <cell r="I354"/>
          <cell r="J354"/>
          <cell r="K354"/>
          <cell r="L354"/>
          <cell r="M354"/>
          <cell r="N354"/>
        </row>
        <row r="355">
          <cell r="A355"/>
          <cell r="B355"/>
          <cell r="C355"/>
          <cell r="D355"/>
          <cell r="E355"/>
          <cell r="F355"/>
          <cell r="G355"/>
          <cell r="H355"/>
          <cell r="I355"/>
          <cell r="J355"/>
          <cell r="K355"/>
          <cell r="L355"/>
          <cell r="M355"/>
          <cell r="N355"/>
        </row>
        <row r="356">
          <cell r="A356"/>
          <cell r="B356"/>
          <cell r="C356"/>
          <cell r="D356"/>
          <cell r="E356"/>
          <cell r="F356"/>
          <cell r="G356"/>
          <cell r="H356"/>
          <cell r="I356"/>
          <cell r="J356"/>
          <cell r="K356"/>
          <cell r="L356"/>
          <cell r="M356"/>
          <cell r="N356"/>
        </row>
        <row r="357">
          <cell r="A357"/>
          <cell r="B357"/>
          <cell r="C357"/>
          <cell r="D357"/>
          <cell r="E357"/>
          <cell r="F357"/>
          <cell r="G357"/>
          <cell r="H357"/>
          <cell r="I357"/>
          <cell r="J357"/>
          <cell r="K357"/>
          <cell r="L357"/>
          <cell r="M357"/>
          <cell r="N357"/>
        </row>
        <row r="358">
          <cell r="A358"/>
          <cell r="B358"/>
          <cell r="C358"/>
          <cell r="D358"/>
          <cell r="E358"/>
          <cell r="F358"/>
          <cell r="G358"/>
          <cell r="H358"/>
          <cell r="I358"/>
          <cell r="J358"/>
          <cell r="K358"/>
          <cell r="L358"/>
          <cell r="M358"/>
          <cell r="N358"/>
        </row>
        <row r="359">
          <cell r="A359"/>
          <cell r="B359"/>
          <cell r="C359"/>
          <cell r="D359"/>
          <cell r="E359"/>
          <cell r="F359"/>
          <cell r="G359"/>
          <cell r="H359"/>
          <cell r="I359"/>
          <cell r="J359"/>
          <cell r="K359"/>
          <cell r="L359"/>
          <cell r="M359"/>
          <cell r="N359"/>
        </row>
        <row r="360">
          <cell r="A360"/>
          <cell r="B360"/>
          <cell r="C360"/>
          <cell r="D360"/>
          <cell r="E360"/>
          <cell r="F360"/>
          <cell r="G360"/>
          <cell r="H360"/>
          <cell r="I360"/>
          <cell r="J360"/>
          <cell r="K360"/>
          <cell r="L360"/>
          <cell r="M360"/>
          <cell r="N360"/>
        </row>
        <row r="361">
          <cell r="A361"/>
          <cell r="B361"/>
          <cell r="C361"/>
          <cell r="D361"/>
          <cell r="E361"/>
          <cell r="F361"/>
          <cell r="G361"/>
          <cell r="H361"/>
          <cell r="I361"/>
          <cell r="J361"/>
          <cell r="K361"/>
          <cell r="L361"/>
          <cell r="M361"/>
          <cell r="N361"/>
        </row>
        <row r="362">
          <cell r="A362"/>
          <cell r="B362"/>
          <cell r="C362"/>
          <cell r="D362"/>
          <cell r="E362"/>
          <cell r="F362"/>
          <cell r="G362"/>
          <cell r="H362"/>
          <cell r="I362"/>
          <cell r="J362"/>
          <cell r="K362"/>
          <cell r="L362"/>
          <cell r="M362"/>
          <cell r="N362"/>
        </row>
        <row r="363">
          <cell r="A363"/>
          <cell r="B363"/>
          <cell r="C363"/>
          <cell r="D363"/>
          <cell r="E363"/>
          <cell r="F363"/>
          <cell r="G363"/>
          <cell r="H363"/>
          <cell r="I363"/>
          <cell r="J363"/>
          <cell r="K363"/>
          <cell r="L363"/>
          <cell r="M363"/>
          <cell r="N363"/>
        </row>
        <row r="364">
          <cell r="A364"/>
          <cell r="B364"/>
          <cell r="C364"/>
          <cell r="D364"/>
          <cell r="E364"/>
          <cell r="F364"/>
          <cell r="G364"/>
          <cell r="H364"/>
          <cell r="I364"/>
          <cell r="J364"/>
          <cell r="K364"/>
          <cell r="L364"/>
          <cell r="M364"/>
          <cell r="N364"/>
        </row>
        <row r="365">
          <cell r="A365"/>
          <cell r="B365"/>
          <cell r="C365"/>
          <cell r="D365"/>
          <cell r="E365"/>
          <cell r="F365"/>
          <cell r="G365"/>
          <cell r="H365"/>
          <cell r="I365"/>
          <cell r="J365"/>
          <cell r="K365"/>
          <cell r="L365"/>
          <cell r="M365"/>
          <cell r="N365"/>
        </row>
        <row r="366">
          <cell r="A366"/>
          <cell r="B366"/>
          <cell r="C366"/>
          <cell r="D366"/>
          <cell r="E366"/>
          <cell r="F366"/>
          <cell r="G366"/>
          <cell r="H366"/>
          <cell r="I366"/>
          <cell r="J366"/>
          <cell r="K366"/>
          <cell r="L366"/>
          <cell r="M366"/>
          <cell r="N366"/>
        </row>
        <row r="367">
          <cell r="A367"/>
          <cell r="B367"/>
          <cell r="C367"/>
          <cell r="D367"/>
          <cell r="E367"/>
          <cell r="F367"/>
          <cell r="G367"/>
          <cell r="H367"/>
          <cell r="I367"/>
          <cell r="J367"/>
          <cell r="K367"/>
          <cell r="L367"/>
          <cell r="M367"/>
          <cell r="N367"/>
        </row>
        <row r="368">
          <cell r="A368"/>
          <cell r="B368"/>
          <cell r="C368"/>
          <cell r="D368"/>
          <cell r="E368"/>
          <cell r="F368"/>
          <cell r="G368"/>
          <cell r="H368"/>
          <cell r="I368"/>
          <cell r="J368"/>
          <cell r="K368"/>
          <cell r="L368"/>
          <cell r="M368"/>
          <cell r="N368"/>
        </row>
        <row r="369">
          <cell r="A369"/>
          <cell r="B369"/>
          <cell r="C369"/>
          <cell r="D369"/>
          <cell r="E369"/>
          <cell r="F369"/>
          <cell r="G369"/>
          <cell r="H369"/>
          <cell r="I369"/>
          <cell r="J369"/>
          <cell r="K369"/>
          <cell r="L369"/>
          <cell r="M369"/>
          <cell r="N369"/>
        </row>
        <row r="370">
          <cell r="A370"/>
          <cell r="B370"/>
          <cell r="C370"/>
          <cell r="D370"/>
          <cell r="E370"/>
          <cell r="F370"/>
          <cell r="G370"/>
          <cell r="H370"/>
          <cell r="I370"/>
          <cell r="J370"/>
          <cell r="K370"/>
          <cell r="L370"/>
          <cell r="M370"/>
          <cell r="N370"/>
        </row>
        <row r="371">
          <cell r="A371"/>
          <cell r="B371"/>
          <cell r="C371"/>
          <cell r="D371"/>
          <cell r="E371"/>
          <cell r="F371"/>
          <cell r="G371"/>
          <cell r="H371"/>
          <cell r="I371"/>
          <cell r="J371"/>
          <cell r="K371"/>
          <cell r="L371"/>
          <cell r="M371"/>
          <cell r="N371"/>
        </row>
        <row r="372">
          <cell r="A372"/>
          <cell r="B372"/>
          <cell r="C372"/>
          <cell r="D372"/>
          <cell r="E372"/>
          <cell r="F372"/>
          <cell r="G372"/>
          <cell r="H372"/>
          <cell r="I372"/>
          <cell r="J372"/>
          <cell r="K372"/>
          <cell r="L372"/>
          <cell r="M372"/>
          <cell r="N372"/>
        </row>
        <row r="373">
          <cell r="A373"/>
          <cell r="B373"/>
          <cell r="C373"/>
          <cell r="D373"/>
          <cell r="E373"/>
          <cell r="F373"/>
          <cell r="G373"/>
          <cell r="H373"/>
          <cell r="I373"/>
          <cell r="J373"/>
          <cell r="K373"/>
          <cell r="L373"/>
          <cell r="M373"/>
          <cell r="N373"/>
        </row>
        <row r="374">
          <cell r="A374"/>
          <cell r="B374"/>
          <cell r="C374"/>
          <cell r="D374"/>
          <cell r="E374"/>
          <cell r="F374"/>
          <cell r="G374"/>
          <cell r="H374"/>
          <cell r="I374"/>
          <cell r="J374"/>
          <cell r="K374"/>
          <cell r="L374"/>
          <cell r="M374"/>
          <cell r="N374"/>
        </row>
        <row r="375">
          <cell r="A375"/>
          <cell r="B375"/>
          <cell r="C375"/>
          <cell r="D375"/>
          <cell r="E375"/>
          <cell r="F375"/>
          <cell r="G375"/>
          <cell r="H375"/>
          <cell r="I375"/>
          <cell r="J375"/>
          <cell r="K375"/>
          <cell r="L375"/>
          <cell r="M375"/>
          <cell r="N375"/>
        </row>
        <row r="376">
          <cell r="A376"/>
          <cell r="B376"/>
          <cell r="C376"/>
          <cell r="D376"/>
          <cell r="E376"/>
          <cell r="F376"/>
          <cell r="G376"/>
          <cell r="H376"/>
          <cell r="I376"/>
          <cell r="J376"/>
          <cell r="K376"/>
          <cell r="L376"/>
          <cell r="M376"/>
          <cell r="N376"/>
        </row>
        <row r="377">
          <cell r="A377"/>
          <cell r="B377"/>
          <cell r="C377"/>
          <cell r="D377"/>
          <cell r="E377"/>
          <cell r="F377"/>
          <cell r="G377"/>
          <cell r="H377"/>
          <cell r="I377"/>
          <cell r="J377"/>
          <cell r="K377"/>
          <cell r="L377"/>
          <cell r="M377"/>
          <cell r="N377"/>
        </row>
        <row r="378">
          <cell r="A378"/>
          <cell r="B378"/>
          <cell r="C378"/>
          <cell r="D378"/>
          <cell r="E378"/>
          <cell r="F378"/>
          <cell r="G378"/>
          <cell r="H378"/>
          <cell r="I378"/>
          <cell r="J378"/>
          <cell r="K378"/>
          <cell r="L378"/>
          <cell r="M378"/>
          <cell r="N378"/>
        </row>
        <row r="379">
          <cell r="A379"/>
          <cell r="B379"/>
          <cell r="C379"/>
          <cell r="D379"/>
          <cell r="E379"/>
          <cell r="F379"/>
          <cell r="G379"/>
          <cell r="H379"/>
          <cell r="I379"/>
          <cell r="J379"/>
          <cell r="K379"/>
          <cell r="L379"/>
          <cell r="M379"/>
          <cell r="N379"/>
        </row>
        <row r="380">
          <cell r="A380"/>
          <cell r="B380"/>
          <cell r="C380"/>
          <cell r="D380"/>
          <cell r="E380"/>
          <cell r="F380"/>
          <cell r="G380"/>
          <cell r="H380"/>
          <cell r="I380"/>
          <cell r="J380"/>
          <cell r="K380"/>
          <cell r="L380"/>
          <cell r="M380"/>
          <cell r="N380"/>
        </row>
        <row r="381">
          <cell r="A381"/>
          <cell r="B381"/>
          <cell r="C381"/>
          <cell r="D381"/>
          <cell r="E381"/>
          <cell r="F381"/>
          <cell r="G381"/>
          <cell r="H381"/>
          <cell r="I381"/>
          <cell r="J381"/>
          <cell r="K381"/>
          <cell r="L381"/>
          <cell r="M381"/>
          <cell r="N381"/>
        </row>
        <row r="382">
          <cell r="A382"/>
          <cell r="B382"/>
          <cell r="C382"/>
          <cell r="D382"/>
          <cell r="E382"/>
          <cell r="F382"/>
          <cell r="G382"/>
          <cell r="H382"/>
          <cell r="I382"/>
          <cell r="J382"/>
          <cell r="K382"/>
          <cell r="L382"/>
          <cell r="M382"/>
          <cell r="N382"/>
        </row>
        <row r="383">
          <cell r="A383"/>
          <cell r="B383"/>
          <cell r="C383"/>
          <cell r="D383"/>
          <cell r="E383"/>
          <cell r="F383"/>
          <cell r="G383"/>
          <cell r="H383"/>
          <cell r="I383"/>
          <cell r="J383"/>
          <cell r="K383"/>
          <cell r="L383"/>
          <cell r="M383"/>
          <cell r="N383"/>
        </row>
        <row r="384">
          <cell r="A384"/>
          <cell r="B384"/>
          <cell r="C384"/>
          <cell r="D384"/>
          <cell r="E384"/>
          <cell r="F384"/>
          <cell r="G384"/>
          <cell r="H384"/>
          <cell r="I384"/>
          <cell r="J384"/>
          <cell r="K384"/>
          <cell r="L384"/>
          <cell r="M384"/>
          <cell r="N384"/>
        </row>
        <row r="385">
          <cell r="A385"/>
          <cell r="B385"/>
          <cell r="C385"/>
          <cell r="D385"/>
          <cell r="E385"/>
          <cell r="F385"/>
          <cell r="G385"/>
          <cell r="H385"/>
          <cell r="I385"/>
          <cell r="J385"/>
          <cell r="K385"/>
          <cell r="L385"/>
          <cell r="M385"/>
          <cell r="N385"/>
        </row>
        <row r="386">
          <cell r="A386"/>
          <cell r="B386"/>
          <cell r="C386"/>
          <cell r="D386"/>
          <cell r="E386"/>
          <cell r="F386"/>
          <cell r="G386"/>
          <cell r="H386"/>
          <cell r="I386"/>
          <cell r="J386"/>
          <cell r="K386"/>
          <cell r="L386"/>
          <cell r="M386"/>
          <cell r="N386"/>
        </row>
        <row r="387">
          <cell r="A387"/>
          <cell r="B387"/>
          <cell r="C387"/>
          <cell r="D387"/>
          <cell r="E387"/>
          <cell r="F387"/>
          <cell r="G387"/>
          <cell r="H387"/>
          <cell r="I387"/>
          <cell r="J387"/>
          <cell r="K387"/>
          <cell r="L387"/>
          <cell r="M387"/>
          <cell r="N387"/>
        </row>
        <row r="388">
          <cell r="A388"/>
          <cell r="B388"/>
          <cell r="C388"/>
          <cell r="D388"/>
          <cell r="E388"/>
          <cell r="F388"/>
          <cell r="G388"/>
          <cell r="H388"/>
          <cell r="I388"/>
          <cell r="J388"/>
          <cell r="K388"/>
          <cell r="L388"/>
          <cell r="M388"/>
          <cell r="N388"/>
        </row>
        <row r="389">
          <cell r="A389"/>
          <cell r="B389"/>
          <cell r="C389"/>
          <cell r="D389"/>
          <cell r="E389"/>
          <cell r="F389"/>
          <cell r="G389"/>
          <cell r="H389"/>
          <cell r="I389"/>
          <cell r="J389"/>
          <cell r="K389"/>
          <cell r="L389"/>
          <cell r="M389"/>
          <cell r="N389"/>
        </row>
        <row r="390">
          <cell r="A390"/>
          <cell r="B390"/>
          <cell r="C390"/>
          <cell r="D390"/>
          <cell r="E390"/>
          <cell r="F390"/>
          <cell r="G390"/>
          <cell r="H390"/>
          <cell r="I390"/>
          <cell r="J390"/>
          <cell r="K390"/>
          <cell r="L390"/>
          <cell r="M390"/>
          <cell r="N390"/>
        </row>
        <row r="391">
          <cell r="A391"/>
          <cell r="B391"/>
          <cell r="C391"/>
          <cell r="D391"/>
          <cell r="E391"/>
          <cell r="F391"/>
          <cell r="G391"/>
          <cell r="H391"/>
          <cell r="I391"/>
          <cell r="J391"/>
          <cell r="K391"/>
          <cell r="L391"/>
          <cell r="M391"/>
          <cell r="N391"/>
        </row>
        <row r="392">
          <cell r="A392"/>
          <cell r="B392"/>
          <cell r="C392"/>
          <cell r="D392"/>
          <cell r="E392"/>
          <cell r="F392"/>
          <cell r="G392"/>
          <cell r="H392"/>
          <cell r="I392"/>
          <cell r="J392"/>
          <cell r="K392"/>
          <cell r="L392"/>
          <cell r="M392"/>
          <cell r="N392"/>
        </row>
        <row r="393">
          <cell r="A393"/>
          <cell r="B393"/>
          <cell r="C393"/>
          <cell r="D393"/>
          <cell r="E393"/>
          <cell r="F393"/>
          <cell r="G393"/>
          <cell r="H393"/>
          <cell r="I393"/>
          <cell r="J393"/>
          <cell r="K393"/>
          <cell r="L393"/>
          <cell r="M393"/>
          <cell r="N393"/>
        </row>
        <row r="394">
          <cell r="A394"/>
          <cell r="B394"/>
          <cell r="C394"/>
          <cell r="D394"/>
          <cell r="E394"/>
          <cell r="F394"/>
          <cell r="G394"/>
          <cell r="H394"/>
          <cell r="I394"/>
          <cell r="J394"/>
          <cell r="K394"/>
          <cell r="L394"/>
          <cell r="M394"/>
          <cell r="N394"/>
        </row>
        <row r="395">
          <cell r="A395"/>
          <cell r="B395"/>
          <cell r="C395"/>
          <cell r="D395"/>
          <cell r="E395"/>
          <cell r="F395"/>
          <cell r="G395"/>
          <cell r="H395"/>
          <cell r="I395"/>
          <cell r="J395"/>
          <cell r="K395"/>
          <cell r="L395"/>
          <cell r="M395"/>
          <cell r="N395"/>
        </row>
        <row r="396">
          <cell r="A396"/>
          <cell r="B396"/>
          <cell r="C396"/>
          <cell r="D396"/>
          <cell r="E396"/>
          <cell r="F396"/>
          <cell r="G396"/>
          <cell r="H396"/>
          <cell r="I396"/>
          <cell r="J396"/>
          <cell r="K396"/>
          <cell r="L396"/>
          <cell r="M396"/>
          <cell r="N396"/>
        </row>
        <row r="397">
          <cell r="A397"/>
          <cell r="B397"/>
          <cell r="C397"/>
          <cell r="D397"/>
          <cell r="E397"/>
          <cell r="F397"/>
          <cell r="G397"/>
          <cell r="H397"/>
          <cell r="I397"/>
          <cell r="J397"/>
          <cell r="K397"/>
          <cell r="L397"/>
          <cell r="M397"/>
          <cell r="N397"/>
        </row>
        <row r="398">
          <cell r="A398"/>
          <cell r="B398"/>
          <cell r="C398"/>
          <cell r="D398"/>
          <cell r="E398"/>
          <cell r="F398"/>
          <cell r="G398"/>
          <cell r="H398"/>
          <cell r="I398"/>
          <cell r="J398"/>
          <cell r="K398"/>
          <cell r="L398"/>
          <cell r="M398"/>
          <cell r="N398"/>
        </row>
        <row r="399">
          <cell r="A399"/>
          <cell r="B399"/>
          <cell r="C399"/>
          <cell r="D399"/>
          <cell r="E399"/>
          <cell r="F399"/>
          <cell r="G399"/>
          <cell r="H399"/>
          <cell r="I399"/>
          <cell r="J399"/>
          <cell r="K399"/>
          <cell r="L399"/>
          <cell r="M399"/>
          <cell r="N399"/>
        </row>
        <row r="400">
          <cell r="C400"/>
          <cell r="D400"/>
        </row>
      </sheetData>
      <sheetData sheetId="27"/>
      <sheetData sheetId="28"/>
      <sheetData sheetId="29"/>
      <sheetData sheetId="30"/>
      <sheetData sheetId="31">
        <row r="3">
          <cell r="F3" t="str">
            <v>2020</v>
          </cell>
        </row>
      </sheetData>
      <sheetData sheetId="32"/>
      <sheetData sheetId="33"/>
      <sheetData sheetId="3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Main"/>
      <sheetName val="Notes"/>
      <sheetName val="Economic Data"/>
      <sheetName val="Fiscal Data - CAB"/>
      <sheetName val="Fiscal Data - FI"/>
      <sheetName val="Tax Data"/>
      <sheetName val="Inputs"/>
      <sheetName val="Calculations - CAB"/>
      <sheetName val="Calculations - FI"/>
      <sheetName val="Scenarios Model"/>
      <sheetName val="Results"/>
      <sheetName val="Scenarios"/>
      <sheetName val="Forecast Comparison"/>
    </sheetNames>
    <sheetDataSet>
      <sheetData sheetId="0"/>
      <sheetData sheetId="1"/>
      <sheetData sheetId="2"/>
      <sheetData sheetId="3"/>
      <sheetData sheetId="4"/>
      <sheetData sheetId="5"/>
      <sheetData sheetId="6"/>
      <sheetData sheetId="7">
        <row r="36">
          <cell r="I36">
            <v>1994</v>
          </cell>
          <cell r="J36">
            <v>1995</v>
          </cell>
          <cell r="K36">
            <v>1996</v>
          </cell>
          <cell r="L36">
            <v>1997</v>
          </cell>
          <cell r="M36">
            <v>1998</v>
          </cell>
          <cell r="N36">
            <v>1999</v>
          </cell>
          <cell r="O36">
            <v>2000</v>
          </cell>
          <cell r="P36">
            <v>2001</v>
          </cell>
          <cell r="Q36">
            <v>2002</v>
          </cell>
          <cell r="R36">
            <v>2003</v>
          </cell>
          <cell r="S36">
            <v>2004</v>
          </cell>
          <cell r="T36">
            <v>2005</v>
          </cell>
          <cell r="U36">
            <v>2006</v>
          </cell>
          <cell r="V36">
            <v>2007</v>
          </cell>
          <cell r="W36">
            <v>2008</v>
          </cell>
          <cell r="X36">
            <v>2009</v>
          </cell>
          <cell r="Y36">
            <v>2010</v>
          </cell>
          <cell r="Z36">
            <v>2011</v>
          </cell>
          <cell r="AA36">
            <v>2012</v>
          </cell>
          <cell r="AB36">
            <v>2013</v>
          </cell>
          <cell r="AC36">
            <v>2014</v>
          </cell>
          <cell r="AD36">
            <v>2015</v>
          </cell>
          <cell r="AE36">
            <v>2016</v>
          </cell>
          <cell r="AF36">
            <v>2017</v>
          </cell>
          <cell r="AG36">
            <v>2018</v>
          </cell>
          <cell r="AH36">
            <v>2019</v>
          </cell>
          <cell r="AI36">
            <v>2020</v>
          </cell>
          <cell r="AJ36">
            <v>2021</v>
          </cell>
          <cell r="AK36">
            <v>2022</v>
          </cell>
          <cell r="AL36">
            <v>2023</v>
          </cell>
          <cell r="AM36">
            <v>2024</v>
          </cell>
          <cell r="AN36">
            <v>2025</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row>
      </sheetData>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Other assets - indexed"/>
      <sheetName val="Other assets - normal"/>
      <sheetName val="Trust v company v direct"/>
      <sheetName val="Bond v rental housing"/>
      <sheetName val="40% saving"/>
      <sheetName val="Indexation"/>
      <sheetName val="Indexation (2)"/>
      <sheetName val="Directly held"/>
      <sheetName val="Tax gap - Hypothetical person"/>
      <sheetName val="Tax gap"/>
      <sheetName val="Tax gap (2)"/>
      <sheetName val="Tax gap (3)"/>
      <sheetName val="Nordic @ 17.5"/>
      <sheetName val="Simplified nordic"/>
      <sheetName val="Sheet2"/>
      <sheetName val="Directly held v2"/>
      <sheetName val="Company"/>
    </sheetNames>
    <sheetDataSet>
      <sheetData sheetId="0" refreshError="1"/>
      <sheetData sheetId="1" refreshError="1"/>
      <sheetData sheetId="2">
        <row r="4">
          <cell r="A4">
            <v>0.01</v>
          </cell>
        </row>
      </sheetData>
      <sheetData sheetId="3" refreshError="1"/>
      <sheetData sheetId="4">
        <row r="3">
          <cell r="B3">
            <v>0.06</v>
          </cell>
        </row>
        <row r="4">
          <cell r="B4">
            <v>0.03</v>
          </cell>
        </row>
        <row r="5">
          <cell r="B5">
            <v>0.03</v>
          </cell>
        </row>
        <row r="6">
          <cell r="B6">
            <v>2.5000000000000001E-2</v>
          </cell>
        </row>
        <row r="7">
          <cell r="B7">
            <v>100</v>
          </cell>
        </row>
      </sheetData>
      <sheetData sheetId="5">
        <row r="10">
          <cell r="B10">
            <v>0.4</v>
          </cell>
        </row>
      </sheetData>
      <sheetData sheetId="6" refreshError="1"/>
      <sheetData sheetId="7" refreshError="1"/>
      <sheetData sheetId="8" refreshError="1"/>
      <sheetData sheetId="9" refreshError="1"/>
      <sheetData sheetId="10">
        <row r="3">
          <cell r="B3">
            <v>100</v>
          </cell>
        </row>
        <row r="4">
          <cell r="B4">
            <v>0.06</v>
          </cell>
        </row>
      </sheetData>
      <sheetData sheetId="11" refreshError="1"/>
      <sheetData sheetId="12" refreshError="1"/>
      <sheetData sheetId="13">
        <row r="184">
          <cell r="O184">
            <v>4.9499999999999995E-2</v>
          </cell>
        </row>
      </sheetData>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mp NGAP (Adv&amp;Emg)"/>
      <sheetName val="Panel 1"/>
      <sheetName val="Panel 2"/>
      <sheetName val="Panel 3"/>
      <sheetName val="Panel 4"/>
      <sheetName val="Panel 5"/>
      <sheetName val="ChartData"/>
      <sheetName val="Prnt"/>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emissions data"/>
      <sheetName val="budgets and targets"/>
      <sheetName val="notes on calculations"/>
    </sheetNames>
    <sheetDataSet>
      <sheetData sheetId="0"/>
      <sheetData sheetId="1">
        <row r="23">
          <cell r="B23">
            <v>85922.347532924017</v>
          </cell>
        </row>
      </sheetData>
      <sheetData sheetId="2"/>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lay"/>
      <sheetName val="Guide"/>
      <sheetName val="Sources"/>
      <sheetName val="Statistics NZ"/>
      <sheetName val="Population Treasury"/>
      <sheetName val="Labour Force Treasury"/>
      <sheetName val="Exogenous"/>
      <sheetName val="NZSF Adjuster"/>
      <sheetName val="Fiscal Forecast Adjuster"/>
      <sheetName val="Fiscal Outturns"/>
      <sheetName val="Economic Forecasts"/>
      <sheetName val="Fiscal Forecasts"/>
      <sheetName val="Assumptions"/>
      <sheetName val="2020 PREFU FSM"/>
      <sheetName val="Scenario"/>
      <sheetName val="Tables 2 &amp; 3"/>
      <sheetName val="Fig 2.19"/>
      <sheetName val="Fig 2.20"/>
      <sheetName val="Fig 2.21"/>
      <sheetName val="Fig 2.22"/>
      <sheetName val="Fig 2.23"/>
      <sheetName val="Fig 2.24"/>
    </sheetNames>
    <sheetDataSet>
      <sheetData sheetId="0">
        <row r="2">
          <cell r="A2" t="str">
            <v>Total Crown OBEGAL</v>
          </cell>
          <cell r="B2">
            <v>38</v>
          </cell>
        </row>
        <row r="3">
          <cell r="A3" t="str">
            <v>Net core Crown debt (excl. NZS Fund financial assets &amp; advances)</v>
          </cell>
          <cell r="B3">
            <v>75</v>
          </cell>
        </row>
        <row r="4">
          <cell r="A4" t="str">
            <v>Core Crown residual cash</v>
          </cell>
          <cell r="B4">
            <v>48</v>
          </cell>
        </row>
        <row r="5">
          <cell r="A5" t="str">
            <v>Gross sovereign-issued debt</v>
          </cell>
          <cell r="B5">
            <v>70</v>
          </cell>
        </row>
        <row r="6">
          <cell r="A6" t="str">
            <v>Core Crown revenue</v>
          </cell>
          <cell r="B6">
            <v>44</v>
          </cell>
        </row>
        <row r="7">
          <cell r="A7" t="str">
            <v>Core Crown expenses</v>
          </cell>
          <cell r="B7">
            <v>45</v>
          </cell>
        </row>
        <row r="8">
          <cell r="A8" t="str">
            <v>Core Crown operating balance</v>
          </cell>
          <cell r="B8">
            <v>46</v>
          </cell>
        </row>
        <row r="9">
          <cell r="A9" t="str">
            <v>Core Crown primary balance</v>
          </cell>
          <cell r="B9">
            <v>47</v>
          </cell>
        </row>
        <row r="10">
          <cell r="A10" t="str">
            <v>Total Crown revenue</v>
          </cell>
          <cell r="B10">
            <v>35</v>
          </cell>
        </row>
        <row r="11">
          <cell r="A11" t="str">
            <v>Total Crown expenses</v>
          </cell>
          <cell r="B11">
            <v>36</v>
          </cell>
        </row>
        <row r="12">
          <cell r="A12" t="str">
            <v>Total Crown operating balance (excluding minority interests)</v>
          </cell>
          <cell r="B12">
            <v>42</v>
          </cell>
        </row>
        <row r="13">
          <cell r="A13" t="str">
            <v>Core Crown tax revenue</v>
          </cell>
          <cell r="B13">
            <v>132</v>
          </cell>
        </row>
        <row r="14">
          <cell r="A14" t="str">
            <v>Total Crown tax revenue</v>
          </cell>
          <cell r="B14">
            <v>130</v>
          </cell>
        </row>
        <row r="15">
          <cell r="A15" t="str">
            <v>Total Crown net worth</v>
          </cell>
          <cell r="B15">
            <v>54</v>
          </cell>
        </row>
        <row r="16">
          <cell r="A16" t="str">
            <v>Total Crown net worth attributable to the Crown</v>
          </cell>
          <cell r="B16">
            <v>56</v>
          </cell>
        </row>
        <row r="17">
          <cell r="A17" t="str">
            <v>Core Crown net worth</v>
          </cell>
          <cell r="B17">
            <v>62</v>
          </cell>
        </row>
        <row r="18">
          <cell r="A18" t="str">
            <v>Total Crown borrowings</v>
          </cell>
          <cell r="B18">
            <v>67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12">
          <cell r="I12">
            <v>-3.1076805975119526E-2</v>
          </cell>
        </row>
      </sheetData>
      <sheetData sheetId="15">
        <row r="3">
          <cell r="B3" t="str">
            <v>Scenario_1</v>
          </cell>
        </row>
      </sheetData>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olicy impact analysis"/>
      <sheetName val="Input waste data here"/>
      <sheetName val="List of landfills"/>
      <sheetName val="Composition and DDOC"/>
      <sheetName val="Other parameters"/>
      <sheetName val="Bulk waste decay models 5.A.1"/>
      <sheetName val="MEG"/>
      <sheetName val="All results 5.A.1.a"/>
      <sheetName val="Data for CRF 5.A.1.a"/>
      <sheetName val="Graph for 5.A.1.a"/>
      <sheetName val="more recovery graphs"/>
      <sheetName val="Data for 5.F"/>
      <sheetName val="Other data for NIR"/>
      <sheetName val="AD Table for NIR"/>
      <sheetName val="Recalculations"/>
      <sheetName val="NO LEVY SCENARIO decay model"/>
      <sheetName val="Data for uncategorised 5.A.3"/>
      <sheetName val="Bulk waste decay models 5.A.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Adjust Lookups"/>
      <sheetName val="July 1998 Series"/>
      <sheetName val="Receipts"/>
      <sheetName val="Revenue"/>
      <sheetName val="Macros"/>
    </sheetNames>
    <sheetDataSet>
      <sheetData sheetId="0" refreshError="1"/>
      <sheetData sheetId="1" refreshError="1"/>
      <sheetData sheetId="2"/>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orm"/>
      <sheetName val="Position"/>
      <sheetName val="Mvts in equity"/>
      <sheetName val="Cash flows"/>
      <sheetName val="Borrowings"/>
      <sheetName val="Mkt values"/>
      <sheetName val="Maturity"/>
      <sheetName val="Movements"/>
      <sheetName val="Commitments"/>
      <sheetName val="Notes 1-5"/>
      <sheetName val="Notes 6,7,8"/>
      <sheetName val="SOE CE Fin Perf"/>
      <sheetName val="SOE CE BS"/>
      <sheetName val="SOE CE Summary"/>
      <sheetName val="Notes 10 - 13"/>
      <sheetName val="Note 15"/>
      <sheetName val="Note 16"/>
      <sheetName val="Note 17"/>
      <sheetName val="note 19"/>
      <sheetName val="Xchecks"/>
      <sheetName val="analysis accounts"/>
      <sheetName val="consistency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castTo02"/>
      <sheetName val="ActualTo02"/>
      <sheetName val="FcastConsol"/>
      <sheetName val="ActualConsol"/>
      <sheetName val="OpExp"/>
      <sheetName val="NetCash"/>
      <sheetName val="AdjOpExp"/>
      <sheetName val="Tax"/>
      <sheetName val="TotRec"/>
      <sheetName val="NetCashPctRec"/>
      <sheetName val="FinCost"/>
      <sheetName val="BenExp"/>
      <sheetName val="Purch"/>
      <sheetName val="PurchAdj"/>
      <sheetName val="Advances"/>
      <sheetName val="PurchInv"/>
      <sheetName val="ReportTables"/>
      <sheetName val="Tablz"/>
      <sheetName val="forecast and projection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B2">
            <v>12.706</v>
          </cell>
        </row>
        <row r="3">
          <cell r="A3">
            <v>2</v>
          </cell>
          <cell r="B3">
            <v>4.3029999999999999</v>
          </cell>
        </row>
        <row r="4">
          <cell r="A4">
            <v>3</v>
          </cell>
          <cell r="B4">
            <v>3.1819999999999999</v>
          </cell>
        </row>
        <row r="5">
          <cell r="A5">
            <v>4</v>
          </cell>
          <cell r="B5">
            <v>2.7759999999999998</v>
          </cell>
        </row>
        <row r="6">
          <cell r="A6">
            <v>5</v>
          </cell>
          <cell r="B6">
            <v>2.5710000000000002</v>
          </cell>
        </row>
        <row r="7">
          <cell r="A7">
            <v>6</v>
          </cell>
          <cell r="B7">
            <v>2.4470000000000001</v>
          </cell>
        </row>
        <row r="8">
          <cell r="A8">
            <v>7</v>
          </cell>
          <cell r="B8">
            <v>2.3650000000000002</v>
          </cell>
        </row>
        <row r="9">
          <cell r="A9">
            <v>8</v>
          </cell>
          <cell r="B9">
            <v>2.306</v>
          </cell>
        </row>
        <row r="10">
          <cell r="A10">
            <v>9</v>
          </cell>
          <cell r="B10">
            <v>2.262</v>
          </cell>
        </row>
        <row r="11">
          <cell r="A11">
            <v>10</v>
          </cell>
          <cell r="B11">
            <v>2.2280000000000002</v>
          </cell>
        </row>
        <row r="12">
          <cell r="A12">
            <v>11</v>
          </cell>
          <cell r="B12">
            <v>2.2010000000000001</v>
          </cell>
        </row>
        <row r="13">
          <cell r="A13">
            <v>12</v>
          </cell>
          <cell r="B13">
            <v>2.1789999999999998</v>
          </cell>
        </row>
        <row r="14">
          <cell r="A14">
            <v>13</v>
          </cell>
          <cell r="B14">
            <v>2.16</v>
          </cell>
        </row>
        <row r="15">
          <cell r="A15">
            <v>14</v>
          </cell>
          <cell r="B15">
            <v>2.145</v>
          </cell>
        </row>
        <row r="16">
          <cell r="A16">
            <v>15</v>
          </cell>
          <cell r="B16">
            <v>2.1309999999999998</v>
          </cell>
        </row>
        <row r="17">
          <cell r="A17">
            <v>16</v>
          </cell>
          <cell r="B17">
            <v>2.12</v>
          </cell>
        </row>
        <row r="18">
          <cell r="A18">
            <v>17</v>
          </cell>
          <cell r="B18">
            <v>2.11</v>
          </cell>
        </row>
        <row r="19">
          <cell r="A19">
            <v>18</v>
          </cell>
          <cell r="B19">
            <v>2.101</v>
          </cell>
        </row>
        <row r="20">
          <cell r="A20">
            <v>19</v>
          </cell>
          <cell r="B20">
            <v>2.093</v>
          </cell>
        </row>
        <row r="21">
          <cell r="A21">
            <v>20</v>
          </cell>
          <cell r="B21">
            <v>2.0859999999999999</v>
          </cell>
        </row>
        <row r="22">
          <cell r="A22">
            <v>21</v>
          </cell>
          <cell r="B22">
            <v>2.08</v>
          </cell>
        </row>
        <row r="23">
          <cell r="A23">
            <v>22</v>
          </cell>
          <cell r="B23">
            <v>2.0739999999999998</v>
          </cell>
        </row>
        <row r="24">
          <cell r="A24">
            <v>23</v>
          </cell>
          <cell r="B24">
            <v>2.069</v>
          </cell>
        </row>
        <row r="25">
          <cell r="A25">
            <v>24</v>
          </cell>
          <cell r="B25">
            <v>2.0640000000000001</v>
          </cell>
        </row>
        <row r="26">
          <cell r="A26">
            <v>25</v>
          </cell>
          <cell r="B26">
            <v>2.06</v>
          </cell>
        </row>
        <row r="27">
          <cell r="A27">
            <v>26</v>
          </cell>
          <cell r="B27">
            <v>2.056</v>
          </cell>
        </row>
        <row r="28">
          <cell r="A28">
            <v>27</v>
          </cell>
          <cell r="B28">
            <v>2.052</v>
          </cell>
        </row>
        <row r="29">
          <cell r="A29">
            <v>28</v>
          </cell>
          <cell r="B29">
            <v>2.048</v>
          </cell>
        </row>
        <row r="30">
          <cell r="A30">
            <v>29</v>
          </cell>
          <cell r="B30">
            <v>2.0449999999999999</v>
          </cell>
        </row>
        <row r="31">
          <cell r="A31">
            <v>30</v>
          </cell>
          <cell r="B31">
            <v>2.0419999999999998</v>
          </cell>
        </row>
      </sheetData>
      <sheetData sheetId="18" refreshError="1"/>
    </sheetDataSet>
  </externalBook>
</externalLink>
</file>

<file path=xl/persons/person.xml><?xml version="1.0" encoding="utf-8"?>
<personList xmlns="http://schemas.microsoft.com/office/spreadsheetml/2018/threadedcomments" xmlns:x="http://schemas.openxmlformats.org/spreadsheetml/2006/main">
  <person displayName="Author" id="{5EABBA6A-DFE1-4203-9E29-67FDF2F11334}" userId="Author" providerId="None"/>
</personList>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eme CCC">
  <a:themeElements>
    <a:clrScheme name="CCC Colours">
      <a:dk1>
        <a:srgbClr val="000000"/>
      </a:dk1>
      <a:lt1>
        <a:srgbClr val="FFFFFF"/>
      </a:lt1>
      <a:dk2>
        <a:srgbClr val="003A5D"/>
      </a:dk2>
      <a:lt2>
        <a:srgbClr val="E7E6E6"/>
      </a:lt2>
      <a:accent1>
        <a:srgbClr val="00ADD3"/>
      </a:accent1>
      <a:accent2>
        <a:srgbClr val="46C1BE"/>
      </a:accent2>
      <a:accent3>
        <a:srgbClr val="69C17B"/>
      </a:accent3>
      <a:accent4>
        <a:srgbClr val="EF4D7F"/>
      </a:accent4>
      <a:accent5>
        <a:srgbClr val="9E76B3"/>
      </a:accent5>
      <a:accent6>
        <a:srgbClr val="FAA749"/>
      </a:accent6>
      <a:hlink>
        <a:srgbClr val="0060A2"/>
      </a:hlink>
      <a:folHlink>
        <a:srgbClr val="A6C0CB"/>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lipFill dpi="0" rotWithShape="0">
          <a:blip xmlns:r="http://schemas.openxmlformats.org/officeDocument/2006/relationships" r:embed="rId1"/>
          <a:srcRect/>
          <a:stretch>
            <a:fillRect l="-413" t="-1" r="-413" b="-1"/>
          </a:stretch>
        </a:blipFill>
        <a:ln>
          <a:noFill/>
        </a:ln>
      </a:spPr>
      <a:bodyPr rtlCol="0" anchor="ct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CCC theme" id="{FAAF4E91-EE7F-40C5-9391-D1B130A6B8A0}" vid="{369DA7DE-E5E1-4534-908D-CAAF70E07E61}"/>
    </a:ext>
  </a:extLst>
</a:theme>
</file>

<file path=xl/threadedComments/threadedComment1.xml><?xml version="1.0" encoding="utf-8"?>
<ThreadedComments xmlns="http://schemas.microsoft.com/office/spreadsheetml/2018/threadedcomments" xmlns:x="http://schemas.openxmlformats.org/spreadsheetml/2006/main">
  <threadedComment ref="G20" dT="2023-09-19T23:21:17.10" personId="{00000000-0000-0000-0000-000000000000}" id="{5C32934A-F906-49B8-808A-E55BC318AE77}">
    <text>Decimal discrepency (12.3)</text>
  </threadedComment>
  <threadedComment ref="A23" dT="2023-09-19T23:44:39.30" personId="{00000000-0000-0000-0000-000000000000}" id="{BCDA8762-02A3-4724-B884-A9CE14DD0F6C}">
    <text>https://www.treasury.govt.nz/publications/efu/budget-economic-and-fiscal-update-2023 
Annual figures from June</text>
    <extLst>
      <x:ext xmlns:xltc2="http://schemas.microsoft.com/office/spreadsheetml/2020/threadedcomments2" uri="{F7C98A9C-CBB3-438F-8F68-D28B6AF4A901}">
        <xltc2:checksum>1392713848</xltc2:checksum>
        <xltc2:hyperlink startIndex="0" length="84" url="https://www.treasury.govt.nz/publications/efu/budget-economic-and-fiscal-update-2023"/>
      </x:ext>
    </extLst>
  </threadedComment>
  <threadedComment ref="B23" dT="2023-09-20T02:37:11.75" personId="{00000000-0000-0000-0000-000000000000}" id="{8A2D07B3-45B8-4A3F-85A2-CB6FB6870485}">
    <text>7.3 in 2022</text>
  </threadedComment>
  <threadedComment ref="A27" dT="2023-09-20T02:38:01.41" personId="{00000000-0000-0000-0000-000000000000}" id="{A6F78680-E1BD-4E9D-BA9F-F6E60DCBF9EB}">
    <text>Based on $70 by 2030 in 2022 dollars</text>
  </threadedComment>
  <threadedComment ref="A29" dT="2023-09-20T02:38:14.44" personId="{00000000-0000-0000-0000-000000000000}" id="{00299B9E-B083-4B8D-8F72-08B1C9CE609E}">
    <text>Based on $200 by 2030 in 2022 dollars</text>
  </threadedComment>
  <threadedComment ref="A30" dT="2023-09-20T02:38:27.48" personId="{00000000-0000-0000-0000-000000000000}" id="{FFD5FE8C-33D9-4FFC-BC6A-A992DE4B6258}">
    <text>Based on $250 by 2030 in 2022 dollars</text>
  </threadedComment>
</ThreadedComments>
</file>

<file path=xl/threadedComments/threadedComment2.xml><?xml version="1.0" encoding="utf-8"?>
<ThreadedComments xmlns="http://schemas.microsoft.com/office/spreadsheetml/2018/threadedcomments" xmlns:x="http://schemas.openxmlformats.org/spreadsheetml/2006/main">
  <threadedComment ref="A6" dT="2024-02-27T19:56:54.09" personId="{5EABBA6A-DFE1-4203-9E29-67FDF2F11334}" id="{37444591-FB1C-4F81-BEC9-FC9D62D81BF1}">
    <text xml:space="preserve">Volumes taken from sector pathways laid out in the Commission's ENZ model demonstration path, with inventory methodological updates applied. </text>
  </threadedComment>
  <threadedComment ref="B9" dT="2024-02-27T20:01:57.87" personId="{5EABBA6A-DFE1-4203-9E29-67FDF2F11334}" id="{95634BDC-C809-4C4D-A56D-4ABFDF5ECA9D}">
    <text xml:space="preserve">A portion of F-gas emissions associated with certain goods and vehicles are priced through the Synthetic Greenhouse Gas (SGG) levy instead of facing NZ ETS unit surrender obligations.
This is estimated to be 49%. </text>
  </threadedComment>
  <threadedComment ref="B10" dT="2024-02-27T20:01:23.70" personId="{5EABBA6A-DFE1-4203-9E29-67FDF2F11334}" id="{09A5823D-2978-4B8C-A1A5-822EBF9D21C2}">
    <text xml:space="preserve">Several small emissions sources in the Industrial Processes and Product Use (IPPU) inventory category are outside the NZ ETS. These include:
-Non-energy products from fuels and solvent use
-Sulphur hexafluoride and perfluorocarbons from medical and other product use
-Nitrous oxide from medical applications
-Other uses of carbonate
</text>
  </threadedComment>
  <threadedComment ref="B11" dT="2024-02-27T20:03:34.61" personId="{5EABBA6A-DFE1-4203-9E29-67FDF2F11334}" id="{B7B09AE4-92D7-4725-A8AE-BE95D3DA93BA}">
    <text>Methane and nitrous oxide emissions from biomass combustion are outside of the NZ ETS.</text>
  </threadedComment>
  <threadedComment ref="B12" dT="2024-02-27T20:04:50.21" personId="{5EABBA6A-DFE1-4203-9E29-67FDF2F11334}" id="{BD475E44-F4CC-490A-B533-D9EC677977EE}">
    <text xml:space="preserve">Based on the estimate of unregistered P89 forestry used in the Commission's 2023 settings advice. </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4-02-27T20:07:34.13" personId="{5EABBA6A-DFE1-4203-9E29-67FDF2F11334}" id="{EDA9BA69-C1BC-404E-9728-1414F0EAD1A4}">
    <text xml:space="preserve">From Commission ENZ demonstration path with inventory methodological updates applied. </text>
  </threadedComment>
  <threadedComment ref="A7" dT="2024-02-23T01:52:49.16" personId="{5EABBA6A-DFE1-4203-9E29-67FDF2F11334}" id="{93FE56D3-5122-441F-AF6B-DD5249FA100C}">
    <text xml:space="preserve">Has been updated from 2023 advice of 16% of coal and steel emissions. </text>
  </threadedComment>
</ThreadedComments>
</file>

<file path=xl/threadedComments/threadedComment4.xml><?xml version="1.0" encoding="utf-8"?>
<ThreadedComments xmlns="http://schemas.microsoft.com/office/spreadsheetml/2018/threadedcomments" xmlns:x="http://schemas.openxmlformats.org/spreadsheetml/2006/main">
  <threadedComment ref="B3" dT="2022-07-19T01:54:22.44" personId="{00000000-0000-0000-0000-000000000000}" id="{9D085609-7A5D-4B7E-A9FA-CF4ED3569DE0}">
    <text>NZS + Pacific Steel + Fletcher Steel in its different ownership structures over time. Activities: iron and steel from iron sand and carbon steel from cold ferrous feed.</text>
  </threadedComment>
  <threadedComment ref="B8" dT="2022-07-19T01:54:51.42" personId="{00000000-0000-0000-0000-000000000000}" id="{42E04433-0A56-4F94-848D-0C99FC4F29BF}">
    <text>Whey powder and lactose</text>
  </threadedComment>
  <threadedComment ref="B9" dT="2022-07-19T01:55:04.79" personId="{00000000-0000-0000-0000-000000000000}" id="{66871CE9-261C-47D9-A2A8-D7F365BE6A8D}">
    <text>Protein meal and gelatine</text>
  </threadedComment>
  <threadedComment ref="B10" dT="2023-09-19T01:10:52.52" personId="{00000000-0000-0000-0000-000000000000}" id="{0FE6216C-E192-4838-A7BA-EEC602521A04}">
    <text>Fresh capsicums, cucumbers, tomatoes and cut roses</text>
  </threadedComment>
  <threadedComment ref="B11" dT="2022-07-19T01:55:17.60" personId="{00000000-0000-0000-0000-000000000000}" id="{41A1D509-3D7A-403E-A7D4-C7B981E95348}">
    <text>Cartonboard, market pulp, packaging and industrial paper, newsprint</text>
  </threadedComment>
  <threadedComment ref="B12" dT="2022-07-19T01:55:30.88" personId="{00000000-0000-0000-0000-000000000000}" id="{A818106C-E454-4247-8CA3-D4BE42FF4204}">
    <text>Caustic soda, hydrogen peroxide</text>
  </threadedComment>
  <threadedComment ref="B13" dT="2022-07-19T01:55:43.16" personId="{00000000-0000-0000-0000-000000000000}" id="{2A7FA4C3-3225-4490-AA42-F6B918807343}">
    <text>Ethanol, clay, glass + tissue paper, reconstituted wood panels</text>
  </threadedComment>
  <threadedComment ref="J35" dT="2024-02-20T20:57:17.59" personId="{5EABBA6A-DFE1-4203-9E29-67FDF2F11334}" id="{2A2BEB2D-DD1F-4665-B1F1-48845D74024C}">
    <text>Includes a reduction of 800,000 NZU per annum from 2027 due to NZ Steel transfer to an electric arc furnace</text>
  </threadedComment>
</ThreadedComments>
</file>

<file path=xl/threadedComments/threadedComment5.xml><?xml version="1.0" encoding="utf-8"?>
<ThreadedComments xmlns="http://schemas.microsoft.com/office/spreadsheetml/2018/threadedcomments" xmlns:x="http://schemas.openxmlformats.org/spreadsheetml/2006/main">
  <threadedComment ref="Q3" dT="2024-02-22T19:24:37.32" personId="{5EABBA6A-DFE1-4203-9E29-67FDF2F11334}" id="{5CFA95B4-14E1-4B98-8DAF-9B0B4AB55AA9}">
    <text>Used in Figure 5, Technical Annex</text>
  </threadedComment>
  <threadedComment ref="B5" dT="2024-02-21T02:36:40.77" personId="{5EABBA6A-DFE1-4203-9E29-67FDF2F11334}" id="{C7C1F8AF-42D1-4086-BD0F-83AD816539F9}">
    <text>As of September 30 2023</text>
  </threadedComment>
</ThreadedComments>
</file>

<file path=xl/threadedComments/threadedComment6.xml><?xml version="1.0" encoding="utf-8"?>
<ThreadedComments xmlns="http://schemas.microsoft.com/office/spreadsheetml/2018/threadedcomments" xmlns:x="http://schemas.openxmlformats.org/spreadsheetml/2006/main">
  <threadedComment ref="B17" dT="2024-02-21T00:13:45.17" personId="{5EABBA6A-DFE1-4203-9E29-67FDF2F11334}" id="{6842A554-841A-47D3-82C4-AD4D0964BB65}">
    <text>Auction volumes + CCR volumes</text>
  </threadedComment>
  <threadedComment ref="B19" dT="2024-02-21T00:14:16.91" personId="{5EABBA6A-DFE1-4203-9E29-67FDF2F11334}" id="{7994819D-88E3-4C1B-A36F-0E0E6C4CC787}">
    <text>Units available by auction + industrial free allocation</text>
  </threadedComment>
</ThreadedComments>
</file>

<file path=xl/threadedComments/threadedComment7.xml><?xml version="1.0" encoding="utf-8"?>
<ThreadedComments xmlns="http://schemas.microsoft.com/office/spreadsheetml/2018/threadedcomments" xmlns:x="http://schemas.openxmlformats.org/spreadsheetml/2006/main">
  <threadedComment ref="C9" dT="2024-02-27T21:11:26.84" personId="{5EABBA6A-DFE1-4203-9E29-67FDF2F11334}" id="{317042E5-BB0A-455A-A172-350921237DE6}">
    <text>All outputs include standard variable harvest range of Douglas Fir = 45; Exotic softwoods = 40; Exotic hardwoods = 21</text>
  </threadedComment>
  <threadedComment ref="A15" dT="2024-02-25T20:27:29.09" personId="{5EABBA6A-DFE1-4203-9E29-67FDF2F11334}" id="{FAB26262-D765-4DF8-8BBC-F7E18A111319}">
    <text>Based on 85% of theoretical maximum safe carbon</text>
  </threadedComment>
</ThreadedComments>
</file>

<file path=xl/threadedComments/threadedComment8.xml><?xml version="1.0" encoding="utf-8"?>
<ThreadedComments xmlns="http://schemas.microsoft.com/office/spreadsheetml/2018/threadedcomments" xmlns:x="http://schemas.openxmlformats.org/spreadsheetml/2006/main">
  <threadedComment ref="A19" dT="2024-02-21T02:17:32.47" personId="{5EABBA6A-DFE1-4203-9E29-67FDF2F11334}" id="{F38D9355-4D55-4445-A984-12476B2A3F49}">
    <text xml:space="preserve">Based on sector target emissions levels minus industrial free allocation forecasts and technical adjustments. </text>
  </threadedComment>
</ThreadedComments>
</file>

<file path=xl/threadedComments/threadedComment9.xml><?xml version="1.0" encoding="utf-8"?>
<ThreadedComments xmlns="http://schemas.microsoft.com/office/spreadsheetml/2018/threadedcomments" xmlns:x="http://schemas.openxmlformats.org/spreadsheetml/2006/main">
  <threadedComment ref="A13" dT="2024-02-21T02:21:03.74" personId="{5EABBA6A-DFE1-4203-9E29-67FDF2F11334}" id="{F1C95EA4-1F0F-4BB6-847C-6F916A6EB4A4}">
    <text>Rounded to 0 decimal places</text>
  </threadedComment>
  <threadedComment ref="J22" dT="2024-02-21T22:54:58.06" personId="{5EABBA6A-DFE1-4203-9E29-67FDF2F11334}" id="{6B39CF71-53D5-42A0-9E48-3BD163BAC02C}">
    <text>Example volumes shown for visibility based on 0.2m unit reduction per annum 2031-2035</text>
  </threadedComment>
</ThreadedComments>
</file>

<file path=xl/threadedComments/threadedComment10.xml><?xml version="1.0" encoding="utf-8"?>
<ThreadedComments xmlns="http://schemas.microsoft.com/office/spreadsheetml/2018/threadedcomments" xmlns:x="http://schemas.openxmlformats.org/spreadsheetml/2006/main">
  <threadedComment ref="A26" dT="2024-02-23T02:04:19.91" personId="{5EABBA6A-DFE1-4203-9E29-67FDF2F11334}" id="{17195B9A-6B93-43D8-8730-FDD4E0886783}">
    <text xml:space="preserve">Not including 2023 GHG inventory updates. </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legislation.govt.nz/regulation/public/2020/0264/latest/LMS376569.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2.xml"/><Relationship Id="rId4" Type="http://schemas.microsoft.com/office/2017/10/relationships/threadedComment" Target="../threadedComments/threadedComment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3.xml"/><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microsoft.com/office/2017/10/relationships/threadedComment" Target="../threadedComments/threadedComment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 Id="rId4" Type="http://schemas.microsoft.com/office/2017/10/relationships/threadedComment" Target="../threadedComments/threadedComment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87E9E-2ADC-42CC-AB51-BC26BDBF6FB9}">
  <sheetPr>
    <tabColor theme="3"/>
  </sheetPr>
  <dimension ref="A1:E40"/>
  <sheetViews>
    <sheetView tabSelected="1" zoomScale="90" zoomScaleNormal="90" workbookViewId="0">
      <selection activeCell="A8" sqref="A8"/>
    </sheetView>
  </sheetViews>
  <sheetFormatPr defaultRowHeight="15"/>
  <cols>
    <col min="1" max="1" width="17.140625" customWidth="1"/>
    <col min="2" max="2" width="28.5703125" customWidth="1"/>
    <col min="3" max="3" width="56.5703125" customWidth="1"/>
    <col min="4" max="4" width="112" style="8" customWidth="1"/>
    <col min="5" max="5" width="44" customWidth="1"/>
  </cols>
  <sheetData>
    <row r="1" spans="1:5" s="1" customFormat="1">
      <c r="D1" s="164"/>
    </row>
    <row r="2" spans="1:5" s="1" customFormat="1">
      <c r="D2" s="164"/>
    </row>
    <row r="3" spans="1:5" s="1" customFormat="1">
      <c r="D3" s="164"/>
    </row>
    <row r="4" spans="1:5" s="1" customFormat="1">
      <c r="D4" s="164"/>
    </row>
    <row r="5" spans="1:5" s="1" customFormat="1">
      <c r="D5" s="164"/>
    </row>
    <row r="6" spans="1:5" s="1" customFormat="1">
      <c r="D6" s="164"/>
    </row>
    <row r="8" spans="1:5" ht="18.75">
      <c r="A8" s="163" t="s">
        <v>393</v>
      </c>
    </row>
    <row r="9" spans="1:5">
      <c r="A9" s="146" t="s">
        <v>386</v>
      </c>
    </row>
    <row r="11" spans="1:5">
      <c r="A11" s="2" t="s">
        <v>0</v>
      </c>
      <c r="B11" s="2"/>
      <c r="C11" s="2" t="s">
        <v>1</v>
      </c>
      <c r="D11" s="46" t="s">
        <v>2</v>
      </c>
      <c r="E11" s="2" t="s">
        <v>3</v>
      </c>
    </row>
    <row r="12" spans="1:5">
      <c r="C12" s="3" t="s">
        <v>4</v>
      </c>
      <c r="D12" s="8" t="s">
        <v>5</v>
      </c>
    </row>
    <row r="13" spans="1:5">
      <c r="C13" s="3"/>
    </row>
    <row r="14" spans="1:5" ht="15" customHeight="1">
      <c r="A14" s="243" t="s">
        <v>383</v>
      </c>
      <c r="B14" s="184" t="s">
        <v>6</v>
      </c>
      <c r="C14" s="4" t="s">
        <v>7</v>
      </c>
      <c r="D14" s="8" t="s">
        <v>8</v>
      </c>
    </row>
    <row r="15" spans="1:5">
      <c r="A15" s="243"/>
      <c r="B15" s="184" t="s">
        <v>9</v>
      </c>
      <c r="C15" s="3" t="s">
        <v>10</v>
      </c>
      <c r="D15" s="8" t="s">
        <v>11</v>
      </c>
    </row>
    <row r="16" spans="1:5">
      <c r="A16" s="243"/>
      <c r="B16" s="184" t="s">
        <v>12</v>
      </c>
      <c r="C16" s="3" t="s">
        <v>13</v>
      </c>
      <c r="D16" s="8" t="s">
        <v>14</v>
      </c>
    </row>
    <row r="17" spans="1:5">
      <c r="A17" s="243"/>
      <c r="B17" s="184" t="s">
        <v>15</v>
      </c>
      <c r="C17" s="3" t="s">
        <v>16</v>
      </c>
      <c r="D17" s="8" t="s">
        <v>17</v>
      </c>
    </row>
    <row r="18" spans="1:5" ht="13.5" customHeight="1">
      <c r="A18" s="243"/>
      <c r="B18" s="184" t="s">
        <v>18</v>
      </c>
      <c r="C18" s="3" t="s">
        <v>19</v>
      </c>
      <c r="D18" s="8" t="s">
        <v>20</v>
      </c>
      <c r="E18" t="s">
        <v>21</v>
      </c>
    </row>
    <row r="19" spans="1:5">
      <c r="A19" s="243"/>
      <c r="B19" s="184" t="s">
        <v>22</v>
      </c>
      <c r="C19" s="3" t="s">
        <v>23</v>
      </c>
      <c r="D19" s="8" t="s">
        <v>24</v>
      </c>
    </row>
    <row r="20" spans="1:5">
      <c r="A20" s="243"/>
      <c r="B20" s="184" t="s">
        <v>25</v>
      </c>
      <c r="C20" s="5" t="s">
        <v>26</v>
      </c>
      <c r="D20" s="185" t="s">
        <v>27</v>
      </c>
    </row>
    <row r="21" spans="1:5">
      <c r="A21" s="243"/>
      <c r="B21" s="184" t="s">
        <v>28</v>
      </c>
      <c r="C21" s="3" t="s">
        <v>29</v>
      </c>
      <c r="D21" s="8" t="s">
        <v>30</v>
      </c>
      <c r="E21" t="s">
        <v>31</v>
      </c>
    </row>
    <row r="22" spans="1:5">
      <c r="C22" s="3"/>
    </row>
    <row r="23" spans="1:5" ht="15" customHeight="1">
      <c r="A23" s="243" t="s">
        <v>384</v>
      </c>
      <c r="B23" s="186" t="s">
        <v>12</v>
      </c>
      <c r="C23" s="3" t="s">
        <v>32</v>
      </c>
      <c r="D23" s="8" t="s">
        <v>33</v>
      </c>
      <c r="E23" t="s">
        <v>34</v>
      </c>
    </row>
    <row r="24" spans="1:5" ht="14.45" customHeight="1">
      <c r="A24" s="243"/>
      <c r="B24" s="186" t="s">
        <v>18</v>
      </c>
      <c r="C24" s="3" t="s">
        <v>35</v>
      </c>
      <c r="D24" s="8" t="s">
        <v>36</v>
      </c>
    </row>
    <row r="25" spans="1:5" ht="14.1" customHeight="1">
      <c r="A25" s="243"/>
      <c r="B25" s="186" t="s">
        <v>18</v>
      </c>
      <c r="C25" s="3" t="s">
        <v>37</v>
      </c>
      <c r="D25" s="8" t="s">
        <v>38</v>
      </c>
      <c r="E25" t="s">
        <v>39</v>
      </c>
    </row>
    <row r="26" spans="1:5" ht="15.6" customHeight="1">
      <c r="A26" s="243"/>
      <c r="B26" s="186" t="s">
        <v>18</v>
      </c>
      <c r="C26" s="3" t="s">
        <v>40</v>
      </c>
      <c r="D26" s="8" t="s">
        <v>41</v>
      </c>
    </row>
    <row r="27" spans="1:5" ht="15.95" customHeight="1">
      <c r="A27" s="243"/>
      <c r="B27" s="186" t="s">
        <v>28</v>
      </c>
      <c r="C27" s="4" t="s">
        <v>42</v>
      </c>
      <c r="D27" s="8" t="s">
        <v>43</v>
      </c>
      <c r="E27" t="s">
        <v>44</v>
      </c>
    </row>
    <row r="28" spans="1:5" ht="17.45" customHeight="1">
      <c r="A28" s="169"/>
      <c r="B28" s="8"/>
      <c r="C28" s="4"/>
    </row>
    <row r="29" spans="1:5" ht="30.6" customHeight="1">
      <c r="A29" s="170" t="s">
        <v>45</v>
      </c>
      <c r="B29" s="8" t="s">
        <v>46</v>
      </c>
      <c r="C29" s="4" t="s">
        <v>47</v>
      </c>
      <c r="D29" s="8" t="s">
        <v>48</v>
      </c>
    </row>
    <row r="30" spans="1:5">
      <c r="C30" s="54"/>
    </row>
    <row r="31" spans="1:5" ht="14.1" customHeight="1">
      <c r="A31" s="243" t="s">
        <v>385</v>
      </c>
      <c r="C31" s="4" t="s">
        <v>49</v>
      </c>
      <c r="D31" s="8" t="s">
        <v>50</v>
      </c>
    </row>
    <row r="32" spans="1:5" ht="13.5" customHeight="1">
      <c r="A32" s="243"/>
      <c r="C32" s="4" t="s">
        <v>51</v>
      </c>
      <c r="D32" s="165" t="s">
        <v>52</v>
      </c>
    </row>
    <row r="33" spans="1:4" ht="12.95" customHeight="1">
      <c r="A33" s="243"/>
      <c r="C33" s="4" t="s">
        <v>53</v>
      </c>
      <c r="D33" s="165" t="s">
        <v>54</v>
      </c>
    </row>
    <row r="34" spans="1:4">
      <c r="C34" s="4"/>
      <c r="D34" s="165"/>
    </row>
    <row r="35" spans="1:4">
      <c r="C35" s="4"/>
      <c r="D35" s="165"/>
    </row>
    <row r="36" spans="1:4">
      <c r="B36" s="55"/>
      <c r="C36" s="4"/>
      <c r="D36" s="165"/>
    </row>
    <row r="37" spans="1:4">
      <c r="B37" s="55"/>
      <c r="C37" s="55"/>
      <c r="D37" s="166"/>
    </row>
    <row r="38" spans="1:4">
      <c r="B38" s="55"/>
      <c r="C38" s="55"/>
      <c r="D38" s="166"/>
    </row>
    <row r="39" spans="1:4">
      <c r="D39" s="167"/>
    </row>
    <row r="40" spans="1:4">
      <c r="D40" s="167"/>
    </row>
  </sheetData>
  <mergeCells count="3">
    <mergeCell ref="A14:A21"/>
    <mergeCell ref="A23:A27"/>
    <mergeCell ref="A31:A33"/>
  </mergeCells>
  <hyperlinks>
    <hyperlink ref="C17" location="'4. Industrial free allocation'!A1" display="Accounting for industrial free allocation" xr:uid="{49029AE7-4FB0-4756-9CAA-12AD3B78F7D3}"/>
    <hyperlink ref="C18" location="'5a. Surplus reduction volume'!A1" display="Unit surplus reduction volume" xr:uid="{B6D762BB-C0C2-4531-BA91-2FA82C419259}"/>
    <hyperlink ref="C14" location="'1. Emissions reduction targets'!A1" display="Align with emissions reduction targets" xr:uid="{3065E859-C980-4E11-A6B4-C2E9BDC1220D}"/>
    <hyperlink ref="C19" location="'5b. Discrepancy adjustment'!A1" display="Surplus discrepancy adjustment" xr:uid="{77752AB5-839D-4450-BA06-D75AE5940BDD}"/>
    <hyperlink ref="C12" location="'Current NZ ETS settings'!A1" display="Current NZ ETS settings" xr:uid="{D96F719C-79A6-4652-8CFA-4AB4E97F02C0}"/>
    <hyperlink ref="C15" location="'2. Allocate volume (NZ ETS cap)'!A1" display="Allocate volume to NZ ETS and sectors outside the NZ ETS" xr:uid="{448C7D51-E6EB-4FBA-A684-56E85533C4D5}"/>
    <hyperlink ref="C24" location="'p89 harvest liabilities'!A1" display="Units held for P89 forest harvest" xr:uid="{B34894D3-E67D-4D96-9B3A-A108DF9E45D4}"/>
    <hyperlink ref="C25" location="'p90 units held long term'!A1" display="P90 units held long-term" xr:uid="{7FADE477-8725-4A0E-8660-F12FD9208C36}"/>
    <hyperlink ref="C26" location="'Hedging by emitters'!A1" display="Units held for hedging" xr:uid="{5042608A-C340-41AB-9738-5C491528233C}"/>
    <hyperlink ref="C21" location="'7. Calculate auction volumes'!A1" display="Final auction volumes" xr:uid="{B6C7448B-B5A8-4350-BFAC-6E7FC8D58BC6}"/>
    <hyperlink ref="C23" location="'NZ ETS vs. Inventory emissions'!A1" display="NZ ETS vs GHG inventory comparisons" xr:uid="{9FBAC3B4-D3E0-4DAB-86FE-83008A59FD68}"/>
    <hyperlink ref="C29" location="'Price control settings'!A1" display="CCR and ARP settings" xr:uid="{081BB393-069D-45EE-ADB6-3E864C44651A}"/>
    <hyperlink ref="C27" location="Comparisons!A1" display="Comparisons between existing settings and recommendations" xr:uid="{2BC6F9C6-82BD-4670-9B83-B18A96E52DE0}"/>
    <hyperlink ref="C31" location="'Figure 1'!A1" display="Figure 1 - Main Report" xr:uid="{D1CF369B-30B3-4305-A40E-06166596ECBF}"/>
    <hyperlink ref="C32" location="'Figure 4'!A1" display="Figure 4 - Main Report" xr:uid="{9303A938-7ACC-453D-B9C5-2E62CB89D366}"/>
    <hyperlink ref="C33" location="'Figure 5'!A1" display="Figure 5 - Main Report" xr:uid="{7B7B753F-7B81-4C21-908D-7F4C819ECCF1}"/>
    <hyperlink ref="C16" location="'3. Technical adjustments'!A1" display="Technical adjustments" xr:uid="{D9DDF39D-24B8-4AB5-B720-3AA9AC11D3D6}"/>
  </hyperlinks>
  <pageMargins left="0.7" right="0.7" top="0.75" bottom="0.75" header="0.3" footer="0.3"/>
  <headerFooter>
    <oddHeader>&amp;C&amp;"Calibri"&amp;10&amp;K000000 [UNCLASSIFIED]&amp;1#_x000D_</oddHeader>
    <oddFooter>&amp;C_x000D_&amp;1#&amp;"Calibri"&amp;10&amp;K000000 [UNCLASSIFIED]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439E-728F-49E9-8472-A7A439CF7141}">
  <dimension ref="A1:C4"/>
  <sheetViews>
    <sheetView workbookViewId="0">
      <selection activeCell="G10" sqref="G10"/>
    </sheetView>
  </sheetViews>
  <sheetFormatPr defaultRowHeight="15"/>
  <cols>
    <col min="1" max="2" width="17.42578125" customWidth="1"/>
    <col min="3" max="3" width="23.7109375" customWidth="1"/>
  </cols>
  <sheetData>
    <row r="1" spans="1:3">
      <c r="A1" s="34" t="s">
        <v>55</v>
      </c>
      <c r="B1" s="34" t="s">
        <v>56</v>
      </c>
      <c r="C1" s="34" t="s">
        <v>57</v>
      </c>
    </row>
    <row r="2" spans="1:3">
      <c r="A2" s="35">
        <v>1</v>
      </c>
      <c r="B2" s="241" t="s">
        <v>382</v>
      </c>
      <c r="C2" s="36" t="s">
        <v>381</v>
      </c>
    </row>
    <row r="3" spans="1:3">
      <c r="A3" s="35">
        <v>2</v>
      </c>
      <c r="B3" s="242">
        <v>45364</v>
      </c>
      <c r="C3" s="36" t="s">
        <v>394</v>
      </c>
    </row>
    <row r="4" spans="1:3">
      <c r="A4" s="35">
        <v>3</v>
      </c>
      <c r="B4" s="242">
        <v>45369</v>
      </c>
      <c r="C4" s="36" t="s">
        <v>397</v>
      </c>
    </row>
  </sheetData>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8AF6-2F92-4BE3-902C-781C97BDDC2E}">
  <sheetPr>
    <tabColor theme="6" tint="0.59999389629810485"/>
  </sheetPr>
  <dimension ref="A1:U34"/>
  <sheetViews>
    <sheetView zoomScale="90" zoomScaleNormal="90" workbookViewId="0">
      <selection activeCell="I8" sqref="I8"/>
    </sheetView>
  </sheetViews>
  <sheetFormatPr defaultRowHeight="15"/>
  <cols>
    <col min="1" max="1" width="40.85546875" customWidth="1"/>
    <col min="2" max="6" width="12.85546875" customWidth="1"/>
    <col min="7" max="7" width="12.5703125" customWidth="1"/>
    <col min="8" max="8" width="13.85546875" customWidth="1"/>
    <col min="9" max="9" width="12.7109375" customWidth="1"/>
    <col min="10" max="10" width="11.7109375" customWidth="1"/>
    <col min="11" max="11" width="14.5703125" customWidth="1"/>
    <col min="15" max="15" width="8.85546875" customWidth="1"/>
  </cols>
  <sheetData>
    <row r="1" spans="1:21" s="30" customFormat="1">
      <c r="A1" s="11" t="s">
        <v>58</v>
      </c>
    </row>
    <row r="2" spans="1:21">
      <c r="A2" s="2"/>
    </row>
    <row r="3" spans="1:21">
      <c r="A3" t="s">
        <v>59</v>
      </c>
      <c r="B3" s="36"/>
      <c r="C3" s="244" t="s">
        <v>60</v>
      </c>
      <c r="D3" s="244"/>
      <c r="E3" s="244"/>
      <c r="F3" s="244"/>
      <c r="G3" s="244"/>
    </row>
    <row r="4" spans="1:21">
      <c r="B4" s="6">
        <v>2023</v>
      </c>
      <c r="C4" s="6">
        <v>2024</v>
      </c>
      <c r="D4" s="25">
        <v>2025</v>
      </c>
      <c r="E4" s="25">
        <v>2026</v>
      </c>
      <c r="F4" s="51">
        <v>2027</v>
      </c>
      <c r="G4" s="51">
        <v>2028</v>
      </c>
    </row>
    <row r="5" spans="1:21">
      <c r="A5" t="s">
        <v>61</v>
      </c>
      <c r="B5">
        <v>73.599999999999994</v>
      </c>
      <c r="C5">
        <v>72.099999999999994</v>
      </c>
      <c r="D5">
        <v>69.7</v>
      </c>
      <c r="E5">
        <v>66.5</v>
      </c>
      <c r="F5">
        <v>63.9</v>
      </c>
      <c r="G5">
        <v>60.7</v>
      </c>
      <c r="K5" s="33"/>
      <c r="L5" s="33"/>
      <c r="M5" s="33"/>
      <c r="N5" s="33"/>
      <c r="O5" s="33"/>
      <c r="P5" s="33"/>
      <c r="Q5" s="33"/>
      <c r="R5" s="33"/>
      <c r="S5" s="33"/>
      <c r="T5" s="33"/>
      <c r="U5" s="33"/>
    </row>
    <row r="6" spans="1:21">
      <c r="A6" t="s">
        <v>62</v>
      </c>
      <c r="B6">
        <v>42.9</v>
      </c>
      <c r="C6">
        <v>42.7</v>
      </c>
      <c r="D6">
        <v>42.6</v>
      </c>
      <c r="E6">
        <v>42</v>
      </c>
      <c r="F6">
        <v>41.6</v>
      </c>
      <c r="G6">
        <v>41.3</v>
      </c>
      <c r="K6" s="33"/>
      <c r="L6" s="33"/>
      <c r="M6" s="33"/>
      <c r="N6" s="33"/>
      <c r="O6" s="33"/>
      <c r="P6" s="33"/>
      <c r="Q6" s="33"/>
      <c r="R6" s="33"/>
    </row>
    <row r="7" spans="1:21">
      <c r="A7" s="2" t="s">
        <v>63</v>
      </c>
      <c r="B7">
        <f t="shared" ref="B7:G7" si="0">B5-B6</f>
        <v>30.699999999999996</v>
      </c>
      <c r="C7">
        <f t="shared" si="0"/>
        <v>29.399999999999991</v>
      </c>
      <c r="D7">
        <f t="shared" si="0"/>
        <v>27.1</v>
      </c>
      <c r="E7">
        <f t="shared" si="0"/>
        <v>24.5</v>
      </c>
      <c r="F7">
        <f t="shared" si="0"/>
        <v>22.299999999999997</v>
      </c>
      <c r="G7">
        <f t="shared" si="0"/>
        <v>19.400000000000006</v>
      </c>
    </row>
    <row r="8" spans="1:21">
      <c r="A8" t="s">
        <v>64</v>
      </c>
      <c r="B8">
        <v>1.6</v>
      </c>
      <c r="C8">
        <v>1.4</v>
      </c>
      <c r="D8">
        <v>1.3</v>
      </c>
      <c r="E8">
        <v>1.3</v>
      </c>
      <c r="F8">
        <v>1.3</v>
      </c>
      <c r="G8">
        <v>1.3</v>
      </c>
      <c r="K8" s="33"/>
      <c r="L8" s="33"/>
      <c r="M8" s="33"/>
      <c r="N8" s="33"/>
      <c r="O8" s="33"/>
      <c r="P8" s="33"/>
      <c r="Q8" s="33"/>
      <c r="R8" s="33"/>
    </row>
    <row r="9" spans="1:21">
      <c r="A9" t="s">
        <v>65</v>
      </c>
      <c r="B9">
        <v>6.2</v>
      </c>
      <c r="C9">
        <v>6.1</v>
      </c>
      <c r="D9">
        <v>6.1</v>
      </c>
      <c r="E9">
        <v>6</v>
      </c>
      <c r="F9">
        <v>5.9</v>
      </c>
      <c r="G9">
        <v>5.8</v>
      </c>
      <c r="K9" s="33"/>
      <c r="L9" s="33"/>
      <c r="M9" s="33"/>
      <c r="N9" s="33"/>
      <c r="O9" s="33"/>
      <c r="P9" s="33"/>
      <c r="Q9" s="33"/>
      <c r="R9" s="33"/>
    </row>
    <row r="10" spans="1:21">
      <c r="A10" t="s">
        <v>66</v>
      </c>
      <c r="B10">
        <v>8</v>
      </c>
      <c r="C10">
        <v>7.7</v>
      </c>
      <c r="D10">
        <v>7.1</v>
      </c>
      <c r="E10">
        <v>6.5</v>
      </c>
      <c r="F10">
        <v>5.9</v>
      </c>
      <c r="G10">
        <v>5.4</v>
      </c>
      <c r="K10" s="33"/>
      <c r="L10" s="33"/>
      <c r="M10" s="33"/>
      <c r="N10" s="33"/>
      <c r="O10" s="33"/>
      <c r="P10" s="33"/>
      <c r="Q10" s="33"/>
      <c r="R10" s="33"/>
    </row>
    <row r="11" spans="1:21">
      <c r="A11" t="s">
        <v>67</v>
      </c>
      <c r="B11">
        <v>0</v>
      </c>
      <c r="C11">
        <v>0</v>
      </c>
      <c r="D11">
        <v>0</v>
      </c>
      <c r="E11">
        <v>0</v>
      </c>
      <c r="F11">
        <v>0</v>
      </c>
      <c r="G11">
        <v>0</v>
      </c>
      <c r="K11" s="33"/>
      <c r="L11" s="33"/>
      <c r="M11" s="33"/>
      <c r="N11" s="33"/>
      <c r="O11" s="33"/>
      <c r="P11" s="33"/>
      <c r="Q11" s="33"/>
      <c r="R11" s="33"/>
    </row>
    <row r="12" spans="1:21">
      <c r="A12" t="s">
        <v>68</v>
      </c>
      <c r="B12">
        <v>0</v>
      </c>
      <c r="C12">
        <v>0</v>
      </c>
      <c r="D12">
        <v>0</v>
      </c>
      <c r="E12">
        <v>0</v>
      </c>
      <c r="F12">
        <v>0</v>
      </c>
      <c r="G12">
        <v>0</v>
      </c>
      <c r="K12" s="33"/>
      <c r="L12" s="33"/>
      <c r="M12" s="33"/>
      <c r="N12" s="33"/>
      <c r="O12" s="33"/>
      <c r="P12" s="33"/>
      <c r="Q12" s="33"/>
      <c r="R12" s="33"/>
    </row>
    <row r="13" spans="1:21">
      <c r="A13" t="s">
        <v>69</v>
      </c>
      <c r="B13" s="2">
        <f t="shared" ref="B13:G13" si="1">ROUND((B7-B8-B9-B10-B11),1)</f>
        <v>14.9</v>
      </c>
      <c r="C13" s="2">
        <f t="shared" si="1"/>
        <v>14.2</v>
      </c>
      <c r="D13" s="2">
        <f t="shared" si="1"/>
        <v>12.6</v>
      </c>
      <c r="E13" s="2">
        <f t="shared" si="1"/>
        <v>10.7</v>
      </c>
      <c r="F13" s="2">
        <f t="shared" si="1"/>
        <v>9.1999999999999993</v>
      </c>
      <c r="G13" s="2">
        <f t="shared" si="1"/>
        <v>6.9</v>
      </c>
      <c r="J13" s="228"/>
    </row>
    <row r="15" spans="1:21">
      <c r="A15" t="s">
        <v>70</v>
      </c>
      <c r="B15">
        <v>8</v>
      </c>
      <c r="C15">
        <v>2.8</v>
      </c>
      <c r="D15">
        <v>2.6</v>
      </c>
      <c r="E15">
        <v>2.2999999999999998</v>
      </c>
      <c r="F15">
        <v>2.1</v>
      </c>
      <c r="G15">
        <v>1.9</v>
      </c>
      <c r="K15" s="33"/>
      <c r="L15" s="33"/>
      <c r="M15" s="33"/>
      <c r="N15" s="33"/>
      <c r="O15" s="33"/>
      <c r="P15" s="33"/>
      <c r="Q15" s="33"/>
      <c r="R15" s="33"/>
    </row>
    <row r="16" spans="1:21">
      <c r="A16" t="s">
        <v>71</v>
      </c>
      <c r="B16">
        <v>0</v>
      </c>
      <c r="C16">
        <v>4.9000000000000004</v>
      </c>
      <c r="D16">
        <v>4.5</v>
      </c>
      <c r="E16">
        <v>4.2</v>
      </c>
      <c r="F16">
        <v>3.8</v>
      </c>
      <c r="G16">
        <v>3.4</v>
      </c>
      <c r="K16" s="33"/>
      <c r="L16" s="33"/>
      <c r="M16" s="33"/>
      <c r="N16" s="33"/>
      <c r="O16" s="33"/>
      <c r="P16" s="33"/>
      <c r="Q16" s="33"/>
      <c r="R16" s="33"/>
    </row>
    <row r="17" spans="1:18">
      <c r="A17" t="s">
        <v>72</v>
      </c>
      <c r="B17">
        <f t="shared" ref="B17:G17" si="2">ROUND((B15+B16),1)</f>
        <v>8</v>
      </c>
      <c r="C17">
        <f t="shared" si="2"/>
        <v>7.7</v>
      </c>
      <c r="D17">
        <f t="shared" si="2"/>
        <v>7.1</v>
      </c>
      <c r="E17">
        <f t="shared" si="2"/>
        <v>6.5</v>
      </c>
      <c r="F17">
        <f t="shared" si="2"/>
        <v>5.9</v>
      </c>
      <c r="G17">
        <f t="shared" si="2"/>
        <v>5.3</v>
      </c>
      <c r="K17" s="33"/>
      <c r="L17" s="33"/>
      <c r="M17" s="33"/>
      <c r="N17" s="33"/>
      <c r="O17" s="33"/>
      <c r="P17" s="33"/>
      <c r="Q17" s="33"/>
      <c r="R17" s="33"/>
    </row>
    <row r="18" spans="1:18">
      <c r="K18" s="33"/>
      <c r="L18" s="33"/>
      <c r="M18" s="33"/>
      <c r="N18" s="33"/>
      <c r="O18" s="33"/>
      <c r="P18" s="33"/>
      <c r="Q18" s="33"/>
      <c r="R18" s="33"/>
    </row>
    <row r="19" spans="1:18">
      <c r="B19" s="36"/>
      <c r="C19" s="245" t="s">
        <v>60</v>
      </c>
      <c r="D19" s="245"/>
      <c r="E19" s="245"/>
      <c r="F19" s="245"/>
      <c r="G19" s="245"/>
      <c r="K19" s="33"/>
      <c r="L19" s="33"/>
      <c r="M19" s="33"/>
      <c r="N19" s="33"/>
      <c r="O19" s="33"/>
      <c r="P19" s="33"/>
      <c r="Q19" s="33"/>
      <c r="R19" s="33"/>
    </row>
    <row r="20" spans="1:18">
      <c r="A20" t="s">
        <v>73</v>
      </c>
      <c r="B20">
        <f t="shared" ref="B20:G20" si="3">B13+B17</f>
        <v>22.9</v>
      </c>
      <c r="C20">
        <f t="shared" si="3"/>
        <v>21.9</v>
      </c>
      <c r="D20">
        <f t="shared" si="3"/>
        <v>19.7</v>
      </c>
      <c r="E20">
        <f t="shared" si="3"/>
        <v>17.2</v>
      </c>
      <c r="F20">
        <f t="shared" si="3"/>
        <v>15.1</v>
      </c>
      <c r="G20">
        <f t="shared" si="3"/>
        <v>12.2</v>
      </c>
      <c r="M20" s="52"/>
    </row>
    <row r="21" spans="1:18">
      <c r="A21" t="s">
        <v>74</v>
      </c>
      <c r="B21">
        <f t="shared" ref="B21:G21" si="4">ROUND((B20+B9),1)</f>
        <v>29.1</v>
      </c>
      <c r="C21">
        <f t="shared" si="4"/>
        <v>28</v>
      </c>
      <c r="D21">
        <f t="shared" si="4"/>
        <v>25.8</v>
      </c>
      <c r="E21">
        <f t="shared" si="4"/>
        <v>23.2</v>
      </c>
      <c r="F21">
        <f t="shared" si="4"/>
        <v>21</v>
      </c>
      <c r="G21">
        <f t="shared" si="4"/>
        <v>18</v>
      </c>
      <c r="M21" s="37"/>
      <c r="N21" s="37"/>
    </row>
    <row r="23" spans="1:18">
      <c r="A23" t="s">
        <v>75</v>
      </c>
      <c r="B23">
        <v>6.2</v>
      </c>
      <c r="C23">
        <v>3.3</v>
      </c>
      <c r="D23">
        <v>2.6</v>
      </c>
      <c r="E23">
        <v>2.2999999999999998</v>
      </c>
      <c r="F23">
        <v>2.1</v>
      </c>
      <c r="G23">
        <v>2</v>
      </c>
    </row>
    <row r="24" spans="1:18">
      <c r="A24" t="s">
        <v>76</v>
      </c>
      <c r="B24">
        <v>0.03</v>
      </c>
      <c r="C24">
        <v>0.03</v>
      </c>
      <c r="D24">
        <v>0.03</v>
      </c>
      <c r="E24">
        <v>0.03</v>
      </c>
      <c r="F24">
        <v>0.03</v>
      </c>
      <c r="G24">
        <v>0.03</v>
      </c>
    </row>
    <row r="26" spans="1:18">
      <c r="M26" s="37"/>
    </row>
    <row r="27" spans="1:18">
      <c r="A27" t="s">
        <v>77</v>
      </c>
      <c r="B27" s="53">
        <v>60</v>
      </c>
      <c r="C27" s="53">
        <v>64</v>
      </c>
      <c r="D27" s="53">
        <v>68</v>
      </c>
      <c r="E27" s="53">
        <v>72</v>
      </c>
      <c r="F27" s="53">
        <v>75</v>
      </c>
      <c r="G27" s="53">
        <v>79</v>
      </c>
    </row>
    <row r="28" spans="1:18">
      <c r="B28" s="53"/>
      <c r="C28" s="53"/>
      <c r="D28" s="53"/>
      <c r="E28" s="53"/>
      <c r="F28" s="53"/>
      <c r="G28" s="53"/>
    </row>
    <row r="29" spans="1:18">
      <c r="A29" t="s">
        <v>78</v>
      </c>
      <c r="B29" s="53">
        <v>173</v>
      </c>
      <c r="C29" s="53">
        <v>184</v>
      </c>
      <c r="D29" s="53">
        <v>194</v>
      </c>
      <c r="E29" s="53">
        <v>205</v>
      </c>
      <c r="F29" s="53">
        <v>215</v>
      </c>
      <c r="G29" s="53">
        <v>226</v>
      </c>
    </row>
    <row r="30" spans="1:18">
      <c r="A30" t="s">
        <v>79</v>
      </c>
      <c r="B30" s="53">
        <v>216</v>
      </c>
      <c r="C30" s="53">
        <v>230</v>
      </c>
      <c r="D30" s="53">
        <v>243</v>
      </c>
      <c r="E30" s="53">
        <v>256</v>
      </c>
      <c r="F30" s="53">
        <v>269</v>
      </c>
      <c r="G30" s="53">
        <v>283</v>
      </c>
    </row>
    <row r="33" spans="1:1">
      <c r="A33" s="3"/>
    </row>
    <row r="34" spans="1:1">
      <c r="A34" s="3" t="s">
        <v>80</v>
      </c>
    </row>
  </sheetData>
  <mergeCells count="2">
    <mergeCell ref="C3:G3"/>
    <mergeCell ref="C19:G19"/>
  </mergeCells>
  <hyperlinks>
    <hyperlink ref="A34" r:id="rId1" xr:uid="{69FCC923-E247-48DE-B344-570B3EFA62AB}"/>
  </hyperlinks>
  <pageMargins left="0.7" right="0.7" top="0.75" bottom="0.75" header="0.3" footer="0.3"/>
  <pageSetup paperSize="9" orientation="portrait" r:id="rId2"/>
  <headerFooter>
    <oddHeader>&amp;C&amp;"Calibri"&amp;10&amp;K000000 [UNCLASSIFIED]&amp;1#_x000D_</oddHeader>
    <oddFooter>&amp;C_x000D_&amp;1#&amp;"Calibri"&amp;10&amp;K000000 [UNCLASSIFIED]</oddFooter>
  </headerFooter>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C7673-9388-49C0-A2C2-09B35F4849FB}">
  <sheetPr>
    <tabColor theme="0"/>
  </sheetPr>
  <dimension ref="A1"/>
  <sheetViews>
    <sheetView workbookViewId="0">
      <selection activeCell="L20" sqref="L20"/>
    </sheetView>
  </sheetViews>
  <sheetFormatPr defaultColWidth="9.140625" defaultRowHeight="15"/>
  <cols>
    <col min="1" max="16384" width="9.140625" style="1"/>
  </cols>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94231-C796-4C20-A2F1-E5E7122A5F70}">
  <sheetPr>
    <tabColor theme="3" tint="0.89999084444715716"/>
  </sheetPr>
  <dimension ref="A1:AO30"/>
  <sheetViews>
    <sheetView topLeftCell="B1" zoomScale="90" zoomScaleNormal="90" workbookViewId="0">
      <pane ySplit="1" topLeftCell="A2" activePane="bottomLeft" state="frozen"/>
      <selection pane="bottomLeft" activeCell="P22" sqref="P22"/>
    </sheetView>
  </sheetViews>
  <sheetFormatPr defaultRowHeight="15"/>
  <cols>
    <col min="1" max="1" width="18.140625" customWidth="1"/>
    <col min="2" max="2" width="44.7109375" customWidth="1"/>
    <col min="3" max="3" width="17.85546875" customWidth="1"/>
    <col min="4" max="9" width="11.5703125" customWidth="1"/>
    <col min="19" max="19" width="11.7109375" customWidth="1"/>
    <col min="20" max="20" width="12.140625" customWidth="1"/>
  </cols>
  <sheetData>
    <row r="1" spans="1:22" s="2" customFormat="1">
      <c r="A1" s="2" t="s">
        <v>81</v>
      </c>
      <c r="B1" s="146"/>
      <c r="C1" s="146"/>
      <c r="D1" s="146">
        <v>2015</v>
      </c>
      <c r="E1" s="146">
        <v>2016</v>
      </c>
      <c r="F1" s="146">
        <v>2017</v>
      </c>
      <c r="G1" s="146">
        <v>2018</v>
      </c>
      <c r="H1" s="146">
        <v>2019</v>
      </c>
      <c r="I1" s="146">
        <v>2020</v>
      </c>
      <c r="J1" s="2">
        <v>2021</v>
      </c>
      <c r="K1" s="2">
        <v>2022</v>
      </c>
      <c r="L1" s="2">
        <v>2023</v>
      </c>
      <c r="M1" s="2">
        <v>2024</v>
      </c>
      <c r="N1" s="2">
        <v>2025</v>
      </c>
      <c r="O1" s="2">
        <v>2026</v>
      </c>
      <c r="P1" s="2">
        <v>2027</v>
      </c>
      <c r="Q1" s="2">
        <v>2028</v>
      </c>
      <c r="R1" s="2">
        <v>2029</v>
      </c>
      <c r="S1" s="2">
        <v>2030</v>
      </c>
      <c r="T1" s="2" t="s">
        <v>82</v>
      </c>
    </row>
    <row r="2" spans="1:22" s="9" customFormat="1">
      <c r="A2" s="20" t="s">
        <v>83</v>
      </c>
    </row>
    <row r="3" spans="1:22">
      <c r="B3" s="107" t="s">
        <v>84</v>
      </c>
      <c r="C3" t="s">
        <v>85</v>
      </c>
      <c r="D3" s="98">
        <v>70.3</v>
      </c>
      <c r="E3" s="98">
        <v>68.7</v>
      </c>
      <c r="F3" s="98">
        <v>71.400000000000006</v>
      </c>
      <c r="G3" s="98">
        <v>71.7</v>
      </c>
      <c r="H3" s="98">
        <v>73.7</v>
      </c>
      <c r="I3" s="98">
        <v>72.5</v>
      </c>
      <c r="J3" s="95">
        <v>72.8</v>
      </c>
      <c r="K3" s="33"/>
      <c r="L3" s="33"/>
      <c r="M3" s="33"/>
      <c r="N3" s="33"/>
      <c r="O3" s="33"/>
      <c r="P3" s="33"/>
      <c r="Q3" s="33"/>
      <c r="R3" s="33"/>
      <c r="S3" s="33"/>
    </row>
    <row r="4" spans="1:22">
      <c r="J4" s="33"/>
      <c r="K4" s="33"/>
      <c r="L4" s="33"/>
      <c r="M4" s="33"/>
      <c r="N4" s="33"/>
      <c r="O4" s="33"/>
      <c r="P4" s="33"/>
      <c r="Q4" s="33"/>
      <c r="R4" s="33"/>
      <c r="S4" s="33"/>
    </row>
    <row r="5" spans="1:22" s="39" customFormat="1">
      <c r="A5" s="39" t="s">
        <v>86</v>
      </c>
      <c r="B5" s="43"/>
      <c r="C5" s="43"/>
      <c r="D5" s="43"/>
      <c r="E5" s="43"/>
      <c r="F5" s="43"/>
      <c r="G5" s="43"/>
      <c r="H5" s="43"/>
      <c r="I5" s="43"/>
    </row>
    <row r="6" spans="1:22">
      <c r="B6" s="107" t="s">
        <v>87</v>
      </c>
      <c r="C6" s="107" t="s">
        <v>88</v>
      </c>
      <c r="D6" s="8"/>
      <c r="E6" s="8"/>
      <c r="F6" s="8"/>
      <c r="G6" s="8"/>
      <c r="H6" s="8"/>
      <c r="I6" s="8"/>
      <c r="J6" s="95">
        <v>75</v>
      </c>
      <c r="K6" s="95">
        <v>71.02</v>
      </c>
      <c r="L6" s="95">
        <v>67.040000000000006</v>
      </c>
      <c r="M6" s="95">
        <v>63.07</v>
      </c>
      <c r="N6" s="95">
        <v>59.09</v>
      </c>
      <c r="O6" s="95">
        <v>55.11</v>
      </c>
      <c r="P6" s="95">
        <v>51.13</v>
      </c>
      <c r="Q6" s="95">
        <v>47.16</v>
      </c>
      <c r="R6" s="95">
        <v>43.18</v>
      </c>
      <c r="S6" s="95">
        <v>39.200000000000003</v>
      </c>
      <c r="T6" s="97">
        <f>SUM(J6:S6)</f>
        <v>571</v>
      </c>
    </row>
    <row r="7" spans="1:22">
      <c r="B7" s="107" t="s">
        <v>89</v>
      </c>
      <c r="C7" s="107" t="s">
        <v>88</v>
      </c>
      <c r="D7" s="8"/>
      <c r="E7" s="8"/>
      <c r="F7" s="8"/>
      <c r="G7" s="8"/>
      <c r="H7" s="8"/>
      <c r="I7" s="8"/>
      <c r="J7" s="95">
        <v>72.8</v>
      </c>
      <c r="K7" s="95">
        <v>69.099999999999994</v>
      </c>
      <c r="L7" s="95">
        <v>65.400000000000006</v>
      </c>
      <c r="M7" s="95">
        <v>61.7</v>
      </c>
      <c r="N7" s="95">
        <v>58</v>
      </c>
      <c r="O7" s="95">
        <v>54.2</v>
      </c>
      <c r="P7" s="95">
        <v>50.5</v>
      </c>
      <c r="Q7" s="95">
        <v>46.8</v>
      </c>
      <c r="R7" s="95">
        <v>43.1</v>
      </c>
      <c r="S7" s="95">
        <v>39.4</v>
      </c>
      <c r="T7" s="97">
        <f>SUM(J7:S7)</f>
        <v>561</v>
      </c>
    </row>
    <row r="8" spans="1:22">
      <c r="B8" s="8"/>
      <c r="C8" s="8"/>
      <c r="D8" s="8"/>
      <c r="E8" s="8"/>
      <c r="F8" s="8"/>
      <c r="G8" s="8"/>
      <c r="H8" s="8"/>
      <c r="I8" s="8"/>
      <c r="J8" s="33"/>
      <c r="K8" s="33"/>
      <c r="L8" s="33"/>
      <c r="M8" s="33"/>
      <c r="N8" s="33"/>
      <c r="O8" s="33"/>
      <c r="P8" s="33"/>
      <c r="Q8" s="33"/>
      <c r="R8" s="33"/>
      <c r="S8" s="33"/>
      <c r="T8" s="33"/>
    </row>
    <row r="9" spans="1:22">
      <c r="B9" s="8"/>
      <c r="C9" t="s">
        <v>90</v>
      </c>
      <c r="D9" s="8"/>
      <c r="E9" s="8"/>
      <c r="F9" s="8"/>
      <c r="G9" s="8"/>
      <c r="H9" s="8"/>
      <c r="I9" s="8"/>
      <c r="J9" s="33"/>
      <c r="K9" s="33"/>
      <c r="L9" s="33"/>
      <c r="M9" s="33"/>
      <c r="N9" s="33"/>
      <c r="O9" s="33"/>
      <c r="P9" s="33"/>
      <c r="Q9" s="33"/>
      <c r="R9" s="33"/>
      <c r="S9" s="33"/>
      <c r="T9" s="33"/>
    </row>
    <row r="10" spans="1:22">
      <c r="B10" s="8"/>
      <c r="D10" s="8"/>
      <c r="E10" s="8"/>
      <c r="F10" s="8"/>
      <c r="G10" s="8"/>
      <c r="H10" s="8"/>
      <c r="I10" s="8"/>
      <c r="J10" s="33"/>
      <c r="K10" s="33"/>
      <c r="L10" s="33"/>
      <c r="M10" s="33"/>
      <c r="N10" s="33"/>
      <c r="O10" s="33"/>
      <c r="P10" s="33"/>
      <c r="Q10" s="33"/>
      <c r="R10" s="33"/>
      <c r="S10" s="33"/>
      <c r="T10" s="33"/>
    </row>
    <row r="11" spans="1:22" s="41" customFormat="1">
      <c r="A11" s="40" t="s">
        <v>91</v>
      </c>
      <c r="T11" s="42"/>
    </row>
    <row r="12" spans="1:22">
      <c r="B12" s="107" t="s">
        <v>92</v>
      </c>
      <c r="C12" s="107" t="s">
        <v>93</v>
      </c>
      <c r="K12" s="95">
        <v>74.930000000000007</v>
      </c>
      <c r="L12" s="95">
        <v>73.650000000000006</v>
      </c>
      <c r="M12" s="95">
        <v>72.12</v>
      </c>
      <c r="N12" s="95">
        <v>69.7</v>
      </c>
      <c r="O12" s="95">
        <v>66.53</v>
      </c>
      <c r="P12" s="95">
        <v>63.86</v>
      </c>
      <c r="Q12" s="95">
        <v>60.7</v>
      </c>
      <c r="R12" s="95">
        <v>58.3</v>
      </c>
      <c r="S12" s="95">
        <v>55.38</v>
      </c>
      <c r="T12" s="97">
        <f>SUM(K12:S12)+J6</f>
        <v>670.17000000000007</v>
      </c>
      <c r="V12" s="33"/>
    </row>
    <row r="13" spans="1:22">
      <c r="B13" t="s">
        <v>94</v>
      </c>
      <c r="C13" s="107" t="s">
        <v>392</v>
      </c>
      <c r="K13" s="95">
        <v>72.743906504536497</v>
      </c>
      <c r="L13" s="95">
        <v>71.731866399323394</v>
      </c>
      <c r="M13" s="95">
        <v>70.53640846988398</v>
      </c>
      <c r="N13" s="95">
        <v>66.744463874631407</v>
      </c>
      <c r="O13" s="95">
        <v>64.186434942317973</v>
      </c>
      <c r="P13" s="95">
        <v>61.848968427076656</v>
      </c>
      <c r="Q13" s="95">
        <v>59.328355084753873</v>
      </c>
      <c r="R13" s="95">
        <v>57.016588332678893</v>
      </c>
      <c r="S13" s="95">
        <v>53.838545440475215</v>
      </c>
      <c r="T13" s="97">
        <f>SUM(J13:S13)+J3</f>
        <v>650.77553747567777</v>
      </c>
    </row>
    <row r="14" spans="1:22">
      <c r="K14" s="33"/>
      <c r="L14" s="33"/>
      <c r="M14" s="33"/>
      <c r="T14" s="7"/>
    </row>
    <row r="15" spans="1:22">
      <c r="C15" t="s">
        <v>95</v>
      </c>
      <c r="N15" s="33"/>
      <c r="O15" s="33"/>
      <c r="P15" s="33"/>
      <c r="Q15" s="33"/>
      <c r="R15" s="33"/>
      <c r="S15" s="33"/>
      <c r="T15" s="7"/>
    </row>
    <row r="16" spans="1:22" s="78" customFormat="1">
      <c r="A16" s="139" t="s">
        <v>96</v>
      </c>
      <c r="B16" s="158"/>
      <c r="C16" s="158"/>
      <c r="J16" s="159"/>
      <c r="K16" s="159"/>
      <c r="L16" s="159"/>
      <c r="M16" s="159"/>
      <c r="N16" s="159"/>
      <c r="O16" s="159"/>
      <c r="P16" s="159"/>
      <c r="Q16" s="159"/>
      <c r="R16" s="159"/>
      <c r="S16" s="159"/>
      <c r="T16" s="160"/>
    </row>
    <row r="17" spans="1:41">
      <c r="C17" s="107" t="s">
        <v>97</v>
      </c>
      <c r="I17" s="156"/>
      <c r="J17" s="156"/>
      <c r="K17" s="156"/>
      <c r="L17" s="156"/>
      <c r="M17" s="156"/>
      <c r="N17" s="156"/>
      <c r="O17" s="156"/>
      <c r="P17" s="156"/>
      <c r="Q17" s="156"/>
      <c r="R17" s="156"/>
      <c r="S17" s="156"/>
    </row>
    <row r="18" spans="1:41">
      <c r="I18" s="156"/>
      <c r="J18" s="156"/>
      <c r="K18" s="156"/>
      <c r="L18" s="156"/>
      <c r="M18" s="156"/>
      <c r="N18" s="156"/>
      <c r="O18" s="156"/>
      <c r="P18" s="156"/>
      <c r="Q18" s="156"/>
      <c r="R18" s="156"/>
      <c r="S18" s="156"/>
      <c r="T18" s="33"/>
    </row>
    <row r="19" spans="1:41">
      <c r="A19" s="2"/>
      <c r="C19" t="s">
        <v>98</v>
      </c>
      <c r="J19" s="33"/>
      <c r="K19" s="33"/>
      <c r="L19" s="33"/>
      <c r="M19" s="33"/>
      <c r="N19" s="33"/>
      <c r="O19" s="33"/>
      <c r="P19" s="33"/>
      <c r="Q19" s="33"/>
      <c r="R19" s="33"/>
      <c r="S19" s="33"/>
      <c r="T19" s="2"/>
    </row>
    <row r="20" spans="1:41">
      <c r="J20" s="156"/>
      <c r="K20" s="156"/>
      <c r="L20" s="156"/>
      <c r="M20" s="156"/>
      <c r="N20" s="156"/>
      <c r="O20" s="156"/>
      <c r="P20" s="156"/>
      <c r="Q20" s="156"/>
      <c r="R20" s="156"/>
      <c r="S20" s="156"/>
      <c r="T20" s="155"/>
    </row>
    <row r="21" spans="1:41">
      <c r="A21" s="2"/>
      <c r="B21" s="220" t="s">
        <v>99</v>
      </c>
      <c r="I21" s="156"/>
      <c r="J21" s="156"/>
      <c r="K21" s="156"/>
      <c r="L21" s="156"/>
      <c r="M21" s="156"/>
      <c r="N21" s="156"/>
      <c r="O21" s="156"/>
      <c r="P21" s="156"/>
      <c r="Q21" s="156"/>
      <c r="R21" s="156"/>
      <c r="S21" s="155"/>
      <c r="T21" s="33"/>
    </row>
    <row r="22" spans="1:41">
      <c r="A22" s="2"/>
      <c r="B22" s="220" t="s">
        <v>100</v>
      </c>
      <c r="C22" s="2"/>
      <c r="J22" s="156"/>
      <c r="K22" s="156"/>
      <c r="L22" s="156"/>
      <c r="M22" s="156"/>
      <c r="N22" s="156"/>
      <c r="O22" s="156"/>
      <c r="P22" s="156"/>
      <c r="Q22" s="156"/>
      <c r="R22" s="156"/>
      <c r="S22" s="156"/>
      <c r="T22" s="157"/>
    </row>
    <row r="30" spans="1:41" s="78" customForma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sheetData>
  <hyperlinks>
    <hyperlink ref="B21" location="'Figure 4'!A1" display="See Figure 5 for additional data on gross emissions and graph" xr:uid="{A737819C-B91F-41D5-9853-5C17FD7B3DD6}"/>
    <hyperlink ref="B22" location="'Figure 5'!A1" display="See Figure 5 for additional data on impacts on NDC abatement requirements and related graph" xr:uid="{4DF49ECC-F13F-44AD-A21D-D7A7FD8D940C}"/>
  </hyperlinks>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2B5F6-C0B8-42A2-8B2F-F2D36921D95B}">
  <sheetPr>
    <tabColor theme="6" tint="0.79998168889431442"/>
  </sheetPr>
  <dimension ref="A1:V61"/>
  <sheetViews>
    <sheetView zoomScale="90" zoomScaleNormal="90" workbookViewId="0">
      <pane ySplit="1" topLeftCell="A2" activePane="bottomLeft" state="frozen"/>
      <selection pane="bottomLeft" activeCell="C28" sqref="C28"/>
    </sheetView>
  </sheetViews>
  <sheetFormatPr defaultColWidth="8.7109375" defaultRowHeight="15"/>
  <cols>
    <col min="1" max="1" width="10.140625" customWidth="1"/>
    <col min="2" max="2" width="40.140625" customWidth="1"/>
    <col min="3" max="14" width="14.140625" customWidth="1"/>
    <col min="16" max="16" width="11.42578125" bestFit="1" customWidth="1"/>
    <col min="18" max="18" width="11.140625" customWidth="1"/>
    <col min="19" max="19" width="11.42578125" bestFit="1" customWidth="1"/>
    <col min="21" max="21" width="13.28515625" bestFit="1" customWidth="1"/>
  </cols>
  <sheetData>
    <row r="1" spans="1:22" s="2" customFormat="1">
      <c r="A1" s="2" t="s">
        <v>101</v>
      </c>
      <c r="C1" s="2">
        <v>2024</v>
      </c>
      <c r="D1" s="2">
        <v>2025</v>
      </c>
      <c r="E1" s="2">
        <v>2026</v>
      </c>
      <c r="F1" s="2">
        <v>2027</v>
      </c>
      <c r="G1" s="2">
        <v>2028</v>
      </c>
      <c r="H1" s="2">
        <v>2029</v>
      </c>
      <c r="I1" s="2">
        <v>2030</v>
      </c>
      <c r="J1" s="2">
        <v>2031</v>
      </c>
      <c r="K1" s="2">
        <v>2032</v>
      </c>
      <c r="L1" s="2">
        <v>2033</v>
      </c>
      <c r="M1" s="2">
        <v>2034</v>
      </c>
      <c r="N1" s="2">
        <v>2035</v>
      </c>
      <c r="P1" s="2" t="s">
        <v>102</v>
      </c>
    </row>
    <row r="2" spans="1:22" s="29" customFormat="1">
      <c r="A2" s="40" t="s">
        <v>103</v>
      </c>
      <c r="B2" s="44"/>
      <c r="P2" s="171" t="s">
        <v>104</v>
      </c>
    </row>
    <row r="3" spans="1:22" s="13" customFormat="1">
      <c r="A3"/>
      <c r="B3" s="12" t="s">
        <v>105</v>
      </c>
      <c r="C3" s="100">
        <v>76.801319157264956</v>
      </c>
      <c r="D3" s="100">
        <v>73.556000790222896</v>
      </c>
      <c r="E3" s="100">
        <v>72.88639983995381</v>
      </c>
      <c r="F3" s="100">
        <v>72.099300829633322</v>
      </c>
      <c r="G3" s="100">
        <v>70.989057149965674</v>
      </c>
      <c r="H3" s="100">
        <v>69.690288101709925</v>
      </c>
      <c r="I3" s="100">
        <v>67.475263769458437</v>
      </c>
      <c r="J3" s="100">
        <v>65.949804513389651</v>
      </c>
      <c r="K3" s="100">
        <v>64.36312677744553</v>
      </c>
      <c r="L3" s="100">
        <v>62.778441211516181</v>
      </c>
      <c r="M3" s="100">
        <v>61.195954261842857</v>
      </c>
      <c r="N3" s="100">
        <v>59.636161813474587</v>
      </c>
      <c r="O3" s="15"/>
      <c r="P3" s="102">
        <f>SUM(D3:H3)</f>
        <v>359.22104671148566</v>
      </c>
    </row>
    <row r="4" spans="1:22" s="15" customFormat="1">
      <c r="A4" s="16"/>
      <c r="B4" s="17" t="s">
        <v>84</v>
      </c>
      <c r="C4" s="100">
        <v>70.53640846988398</v>
      </c>
      <c r="D4" s="100">
        <v>66.744463874631407</v>
      </c>
      <c r="E4" s="100">
        <v>64.186434942317973</v>
      </c>
      <c r="F4" s="100">
        <v>61.848968427076656</v>
      </c>
      <c r="G4" s="100">
        <v>59.328355084753873</v>
      </c>
      <c r="H4" s="100">
        <v>57.016588332678893</v>
      </c>
      <c r="I4" s="100">
        <v>53.838545440475215</v>
      </c>
      <c r="J4" s="100">
        <v>51.338060346987568</v>
      </c>
      <c r="K4" s="100">
        <v>48.865233575520925</v>
      </c>
      <c r="L4" s="100">
        <v>46.444731999741336</v>
      </c>
      <c r="M4" s="100">
        <v>44.115414772887902</v>
      </c>
      <c r="N4" s="100">
        <v>41.68469184258187</v>
      </c>
      <c r="P4" s="102">
        <f>SUM(D4:H4)</f>
        <v>309.12481066145881</v>
      </c>
    </row>
    <row r="5" spans="1:22" s="15" customFormat="1">
      <c r="A5" s="16"/>
      <c r="B5" s="18"/>
      <c r="C5" s="19"/>
      <c r="D5" s="19"/>
      <c r="E5" s="19"/>
      <c r="F5" s="19"/>
      <c r="G5" s="19"/>
      <c r="H5" s="19"/>
      <c r="I5" s="19"/>
      <c r="J5" s="19"/>
      <c r="K5" s="19"/>
      <c r="L5" s="19"/>
      <c r="M5" s="19"/>
      <c r="N5" s="19"/>
    </row>
    <row r="6" spans="1:22" s="9" customFormat="1">
      <c r="A6" s="20" t="s">
        <v>106</v>
      </c>
      <c r="C6" s="21"/>
      <c r="D6" s="21"/>
      <c r="E6" s="21"/>
      <c r="F6" s="21"/>
      <c r="G6" s="21"/>
      <c r="H6" s="21"/>
      <c r="I6" s="21"/>
      <c r="J6" s="21"/>
      <c r="S6" s="22"/>
      <c r="V6" s="23"/>
    </row>
    <row r="7" spans="1:22" s="13" customFormat="1">
      <c r="A7"/>
      <c r="B7" t="s">
        <v>107</v>
      </c>
      <c r="C7" s="100">
        <v>38.591838092439794</v>
      </c>
      <c r="D7" s="187">
        <v>38.143944256591858</v>
      </c>
      <c r="E7" s="187">
        <v>37.847782199251597</v>
      </c>
      <c r="F7" s="187">
        <v>37.543652604912964</v>
      </c>
      <c r="G7" s="187">
        <v>37.233580283187401</v>
      </c>
      <c r="H7" s="187">
        <v>36.917541043484547</v>
      </c>
      <c r="I7" s="187">
        <v>36.58449340868831</v>
      </c>
      <c r="J7" s="187">
        <v>36.301618891494279</v>
      </c>
      <c r="K7" s="187">
        <v>35.985422572762815</v>
      </c>
      <c r="L7" s="187">
        <v>35.670860378749218</v>
      </c>
      <c r="M7" s="187">
        <v>35.368263515534423</v>
      </c>
      <c r="N7" s="187">
        <v>35.05800709010304</v>
      </c>
      <c r="P7" s="102">
        <f>SUM(D7:H7)</f>
        <v>187.6865003874284</v>
      </c>
    </row>
    <row r="8" spans="1:22">
      <c r="B8" t="s">
        <v>108</v>
      </c>
      <c r="C8" s="100">
        <v>2.2964355546371533</v>
      </c>
      <c r="D8" s="187">
        <v>2.2380846460725734</v>
      </c>
      <c r="E8" s="187">
        <v>2.1784652387847219</v>
      </c>
      <c r="F8" s="187">
        <v>2.1182016676872384</v>
      </c>
      <c r="G8" s="187">
        <v>2.0575519988128894</v>
      </c>
      <c r="H8" s="187">
        <v>1.9968315137527148</v>
      </c>
      <c r="I8" s="187">
        <v>1.9362302715894533</v>
      </c>
      <c r="J8" s="187">
        <v>1.8937665841162326</v>
      </c>
      <c r="K8" s="187">
        <v>1.8516230489447298</v>
      </c>
      <c r="L8" s="187">
        <v>1.8098073294927024</v>
      </c>
      <c r="M8" s="187">
        <v>1.7682461466375226</v>
      </c>
      <c r="N8" s="187">
        <v>1.7269422874240479</v>
      </c>
      <c r="P8" s="102">
        <f t="shared" ref="P8:P14" si="0">SUM(D8:H8)</f>
        <v>10.589135065110137</v>
      </c>
    </row>
    <row r="9" spans="1:22">
      <c r="B9" t="s">
        <v>109</v>
      </c>
      <c r="C9" s="100">
        <v>0.73058956701347244</v>
      </c>
      <c r="D9" s="187">
        <v>0.67780140213551476</v>
      </c>
      <c r="E9" s="187">
        <v>0.67282808561355534</v>
      </c>
      <c r="F9" s="187">
        <v>0.65286716768205799</v>
      </c>
      <c r="G9" s="187">
        <v>0.63550824787167315</v>
      </c>
      <c r="H9" s="187">
        <v>0.6271008824538209</v>
      </c>
      <c r="I9" s="187">
        <v>0.54299181802116248</v>
      </c>
      <c r="J9" s="187">
        <v>0.52638660249045699</v>
      </c>
      <c r="K9" s="187">
        <v>0.51087746965427272</v>
      </c>
      <c r="L9" s="187">
        <v>0.49110855980549406</v>
      </c>
      <c r="M9" s="187">
        <v>0.47441893431726129</v>
      </c>
      <c r="N9" s="187">
        <v>0.47241663357385871</v>
      </c>
      <c r="P9" s="102">
        <f t="shared" si="0"/>
        <v>3.266105785756622</v>
      </c>
    </row>
    <row r="10" spans="1:22">
      <c r="B10" t="s">
        <v>110</v>
      </c>
      <c r="C10" s="100">
        <v>0.24449293918335849</v>
      </c>
      <c r="D10" s="187">
        <v>0.21507817708288726</v>
      </c>
      <c r="E10" s="187">
        <v>0.21814936390454473</v>
      </c>
      <c r="F10" s="187">
        <v>0.22122766382465256</v>
      </c>
      <c r="G10" s="187">
        <v>0.22422003943334295</v>
      </c>
      <c r="H10" s="187">
        <v>0.22731271862063876</v>
      </c>
      <c r="I10" s="187">
        <v>0.22993976224866108</v>
      </c>
      <c r="J10" s="187">
        <v>0.23279860986301082</v>
      </c>
      <c r="K10" s="187">
        <v>0.2356286817834673</v>
      </c>
      <c r="L10" s="187">
        <v>0.2384506590242807</v>
      </c>
      <c r="M10" s="187">
        <v>0.24138311720501834</v>
      </c>
      <c r="N10" s="187">
        <v>0.24478230295192707</v>
      </c>
      <c r="P10" s="102">
        <f t="shared" si="0"/>
        <v>1.1059879628660663</v>
      </c>
    </row>
    <row r="11" spans="1:22">
      <c r="B11" t="s">
        <v>111</v>
      </c>
      <c r="C11" s="100">
        <v>0.12127989697286772</v>
      </c>
      <c r="D11" s="187">
        <v>0.12205730212416833</v>
      </c>
      <c r="E11" s="187">
        <v>0.12272836678149071</v>
      </c>
      <c r="F11" s="187">
        <v>0.12329096732886505</v>
      </c>
      <c r="G11" s="187">
        <v>0.12375498004588581</v>
      </c>
      <c r="H11" s="187">
        <v>0.12413574097417836</v>
      </c>
      <c r="I11" s="187">
        <v>0.12445031781607575</v>
      </c>
      <c r="J11" s="187">
        <v>0.12481577890055688</v>
      </c>
      <c r="K11" s="187">
        <v>0.12514148828536639</v>
      </c>
      <c r="L11" s="187">
        <v>0.12543073459718976</v>
      </c>
      <c r="M11" s="187">
        <v>0.12568474452373452</v>
      </c>
      <c r="N11" s="187">
        <v>0.1259097720672725</v>
      </c>
      <c r="P11" s="102">
        <f t="shared" si="0"/>
        <v>0.61596735725458829</v>
      </c>
    </row>
    <row r="12" spans="1:22" s="25" customFormat="1">
      <c r="B12" s="25" t="s">
        <v>112</v>
      </c>
      <c r="C12" s="95">
        <v>-0.27452304275606865</v>
      </c>
      <c r="D12" s="221">
        <v>0.14666866188279964</v>
      </c>
      <c r="E12" s="221">
        <v>-4.7474932274982062E-2</v>
      </c>
      <c r="F12" s="221">
        <v>2.8290930247097897E-3</v>
      </c>
      <c r="G12" s="221">
        <v>8.5270781738342766E-2</v>
      </c>
      <c r="H12" s="221">
        <v>0.12514143878502146</v>
      </c>
      <c r="I12" s="221">
        <v>0.20550616607270117</v>
      </c>
      <c r="J12" s="221">
        <v>0.29768507562035701</v>
      </c>
      <c r="K12" s="221">
        <v>0.47235693400796208</v>
      </c>
      <c r="L12" s="221">
        <v>0.6469282415975085</v>
      </c>
      <c r="M12" s="221">
        <v>0.70510677118803478</v>
      </c>
      <c r="N12" s="221">
        <v>0.6207426181121386</v>
      </c>
      <c r="P12" s="102">
        <f t="shared" si="0"/>
        <v>0.3124350431558916</v>
      </c>
    </row>
    <row r="13" spans="1:22">
      <c r="B13" t="s">
        <v>113</v>
      </c>
      <c r="C13" s="102">
        <f>SUM(C7:C11)</f>
        <v>41.98463605024665</v>
      </c>
      <c r="D13" s="86">
        <f t="shared" ref="D13:N13" si="1">SUM(D7:D11)</f>
        <v>41.396965784007001</v>
      </c>
      <c r="E13" s="86">
        <f t="shared" si="1"/>
        <v>41.039953254335906</v>
      </c>
      <c r="F13" s="86">
        <f t="shared" si="1"/>
        <v>40.659240071435775</v>
      </c>
      <c r="G13" s="86">
        <f t="shared" si="1"/>
        <v>40.274615549351189</v>
      </c>
      <c r="H13" s="86">
        <f t="shared" si="1"/>
        <v>39.892921899285902</v>
      </c>
      <c r="I13" s="86">
        <f t="shared" si="1"/>
        <v>39.418105578363665</v>
      </c>
      <c r="J13" s="86">
        <f t="shared" si="1"/>
        <v>39.079386466864534</v>
      </c>
      <c r="K13" s="86">
        <f t="shared" si="1"/>
        <v>38.708693261430653</v>
      </c>
      <c r="L13" s="86">
        <f t="shared" si="1"/>
        <v>38.335657661668883</v>
      </c>
      <c r="M13" s="86">
        <f t="shared" si="1"/>
        <v>37.977996458217959</v>
      </c>
      <c r="N13" s="86">
        <f t="shared" si="1"/>
        <v>37.628058086120141</v>
      </c>
      <c r="P13" s="102">
        <f t="shared" si="0"/>
        <v>203.26369655841577</v>
      </c>
    </row>
    <row r="14" spans="1:22" s="2" customFormat="1">
      <c r="B14" s="2" t="s">
        <v>114</v>
      </c>
      <c r="C14" s="102">
        <f>SUM(C7:C12)</f>
        <v>41.710113007490584</v>
      </c>
      <c r="D14" s="86">
        <f t="shared" ref="D14:N14" si="2">SUM(D7:D12)</f>
        <v>41.543634445889801</v>
      </c>
      <c r="E14" s="86">
        <f t="shared" si="2"/>
        <v>40.992478322060926</v>
      </c>
      <c r="F14" s="86">
        <f t="shared" si="2"/>
        <v>40.662069164460483</v>
      </c>
      <c r="G14" s="86">
        <f t="shared" si="2"/>
        <v>40.359886331089534</v>
      </c>
      <c r="H14" s="86">
        <f t="shared" si="2"/>
        <v>40.018063338070924</v>
      </c>
      <c r="I14" s="86">
        <f t="shared" si="2"/>
        <v>39.623611744436367</v>
      </c>
      <c r="J14" s="86">
        <f t="shared" si="2"/>
        <v>39.377071542484892</v>
      </c>
      <c r="K14" s="86">
        <f t="shared" si="2"/>
        <v>39.181050195438615</v>
      </c>
      <c r="L14" s="86">
        <f>SUM(L7:L12)</f>
        <v>38.98258590326639</v>
      </c>
      <c r="M14" s="86">
        <f t="shared" si="2"/>
        <v>38.683103229405994</v>
      </c>
      <c r="N14" s="86">
        <f t="shared" si="2"/>
        <v>38.248800704232281</v>
      </c>
      <c r="P14" s="102">
        <f t="shared" si="0"/>
        <v>203.57613160157169</v>
      </c>
    </row>
    <row r="15" spans="1:22">
      <c r="A15" t="s">
        <v>115</v>
      </c>
      <c r="C15" s="27"/>
      <c r="D15" s="26"/>
      <c r="E15" s="26"/>
      <c r="F15" s="26"/>
      <c r="G15" s="26"/>
      <c r="H15" s="26"/>
      <c r="I15" s="26"/>
      <c r="J15" s="26"/>
      <c r="K15" s="26"/>
      <c r="L15" s="26"/>
      <c r="M15" s="26"/>
      <c r="N15" s="26"/>
    </row>
    <row r="16" spans="1:22">
      <c r="C16" s="27"/>
      <c r="D16" s="26"/>
      <c r="E16" s="26"/>
      <c r="F16" s="26"/>
      <c r="G16" s="26"/>
      <c r="H16" s="26"/>
      <c r="I16" s="26"/>
      <c r="J16" s="26"/>
      <c r="K16" s="26"/>
      <c r="L16" s="26"/>
      <c r="M16" s="26"/>
      <c r="N16" s="26"/>
    </row>
    <row r="17" spans="1:17" s="78" customFormat="1">
      <c r="A17" s="139" t="s">
        <v>116</v>
      </c>
      <c r="C17" s="140"/>
      <c r="D17" s="140"/>
      <c r="E17" s="140"/>
      <c r="F17" s="140"/>
      <c r="G17" s="140"/>
      <c r="H17" s="140"/>
      <c r="I17" s="140"/>
      <c r="J17" s="141"/>
      <c r="K17" s="141"/>
      <c r="L17" s="141"/>
      <c r="M17" s="141"/>
      <c r="N17" s="141"/>
    </row>
    <row r="18" spans="1:17">
      <c r="B18" t="s">
        <v>117</v>
      </c>
      <c r="C18" s="240">
        <f>C3-C13</f>
        <v>34.816683107018306</v>
      </c>
      <c r="D18" s="222">
        <f>D3-D13</f>
        <v>32.159035006215895</v>
      </c>
      <c r="E18" s="222">
        <f t="shared" ref="E18:N18" si="3">E3-E13</f>
        <v>31.846446585617905</v>
      </c>
      <c r="F18" s="222">
        <f t="shared" si="3"/>
        <v>31.440060758197546</v>
      </c>
      <c r="G18" s="222">
        <f t="shared" si="3"/>
        <v>30.714441600614485</v>
      </c>
      <c r="H18" s="222">
        <f t="shared" si="3"/>
        <v>29.797366202424023</v>
      </c>
      <c r="I18" s="222">
        <f t="shared" si="3"/>
        <v>28.057158191094771</v>
      </c>
      <c r="J18" s="222">
        <f t="shared" si="3"/>
        <v>26.870418046525117</v>
      </c>
      <c r="K18" s="222">
        <f t="shared" si="3"/>
        <v>25.654433516014876</v>
      </c>
      <c r="L18" s="222">
        <f t="shared" si="3"/>
        <v>24.442783549847299</v>
      </c>
      <c r="M18" s="222">
        <f t="shared" si="3"/>
        <v>23.217957803624898</v>
      </c>
      <c r="N18" s="222">
        <f t="shared" si="3"/>
        <v>22.008103727354445</v>
      </c>
      <c r="O18" s="15"/>
      <c r="P18" s="102">
        <f t="shared" ref="P18:P19" si="4">SUM(D18:H18)</f>
        <v>155.95735015306985</v>
      </c>
    </row>
    <row r="19" spans="1:17">
      <c r="B19" t="s">
        <v>118</v>
      </c>
      <c r="C19" s="240">
        <v>-5.9903876446249003</v>
      </c>
      <c r="D19" s="188">
        <v>-6.9582055774742928</v>
      </c>
      <c r="E19" s="188">
        <v>-8.6524899653608607</v>
      </c>
      <c r="F19" s="188">
        <v>-10.253161495581381</v>
      </c>
      <c r="G19" s="188">
        <v>-11.745972846950147</v>
      </c>
      <c r="H19" s="188">
        <v>-12.798841207816057</v>
      </c>
      <c r="I19" s="188">
        <v>-13.842224495055927</v>
      </c>
      <c r="J19" s="188">
        <v>-14.909429242022441</v>
      </c>
      <c r="K19" s="188">
        <v>-15.970250135932559</v>
      </c>
      <c r="L19" s="188">
        <v>-16.980637453372353</v>
      </c>
      <c r="M19" s="188">
        <v>-17.785646260142993</v>
      </c>
      <c r="N19" s="188">
        <v>-18.572212589004856</v>
      </c>
      <c r="O19" s="15"/>
      <c r="P19" s="102">
        <f t="shared" si="4"/>
        <v>-50.408671093182733</v>
      </c>
    </row>
    <row r="20" spans="1:17" s="2" customFormat="1" ht="15.75" customHeight="1">
      <c r="B20" s="2" t="s">
        <v>119</v>
      </c>
      <c r="C20" s="102">
        <f>C18+C19</f>
        <v>28.826295462393407</v>
      </c>
      <c r="D20" s="189">
        <f t="shared" ref="D20:N20" si="5">D18+D19</f>
        <v>25.200829428741603</v>
      </c>
      <c r="E20" s="189">
        <f t="shared" si="5"/>
        <v>23.193956620257044</v>
      </c>
      <c r="F20" s="189">
        <f t="shared" si="5"/>
        <v>21.186899262616166</v>
      </c>
      <c r="G20" s="189">
        <f t="shared" si="5"/>
        <v>18.968468753664339</v>
      </c>
      <c r="H20" s="189">
        <f t="shared" si="5"/>
        <v>16.998524994607966</v>
      </c>
      <c r="I20" s="189">
        <f t="shared" si="5"/>
        <v>14.214933696038845</v>
      </c>
      <c r="J20" s="189">
        <f t="shared" si="5"/>
        <v>11.960988804502676</v>
      </c>
      <c r="K20" s="189">
        <f t="shared" si="5"/>
        <v>9.6841833800823167</v>
      </c>
      <c r="L20" s="189">
        <f t="shared" si="5"/>
        <v>7.462146096474946</v>
      </c>
      <c r="M20" s="189">
        <f t="shared" si="5"/>
        <v>5.4323115434819051</v>
      </c>
      <c r="N20" s="189">
        <f t="shared" si="5"/>
        <v>3.4358911383495894</v>
      </c>
      <c r="O20" s="15"/>
      <c r="P20" s="102">
        <f>SUM(D20:H20)</f>
        <v>105.54867905988712</v>
      </c>
      <c r="Q20" s="15"/>
    </row>
    <row r="22" spans="1:17">
      <c r="C22" s="64"/>
      <c r="D22" s="64"/>
      <c r="E22" s="64"/>
      <c r="F22" s="64"/>
      <c r="G22" s="64"/>
      <c r="H22" s="64"/>
      <c r="I22" s="64"/>
      <c r="J22" s="64"/>
    </row>
    <row r="24" spans="1:17">
      <c r="C24" s="37"/>
      <c r="D24" s="37"/>
      <c r="E24" s="37"/>
      <c r="F24" s="37"/>
      <c r="G24" s="37"/>
      <c r="H24" s="37"/>
      <c r="I24" s="37"/>
      <c r="J24" s="37"/>
      <c r="K24" s="37"/>
      <c r="L24" s="37"/>
      <c r="M24" s="37"/>
      <c r="N24" s="37"/>
      <c r="P24" s="37"/>
    </row>
    <row r="37" spans="3:6">
      <c r="C37" s="32"/>
      <c r="D37" s="32"/>
      <c r="E37" s="32"/>
      <c r="F37" s="32"/>
    </row>
    <row r="38" spans="3:6">
      <c r="C38" s="32"/>
      <c r="D38" s="32"/>
      <c r="E38" s="32"/>
      <c r="F38" s="32"/>
    </row>
    <row r="39" spans="3:6">
      <c r="C39" s="32"/>
      <c r="D39" s="32"/>
      <c r="E39" s="32"/>
      <c r="F39" s="32"/>
    </row>
    <row r="40" spans="3:6">
      <c r="C40" s="32"/>
      <c r="D40" s="32"/>
      <c r="E40" s="32"/>
      <c r="F40" s="32"/>
    </row>
    <row r="42" spans="3:6">
      <c r="C42" s="32"/>
      <c r="D42" s="32"/>
      <c r="E42" s="32"/>
      <c r="F42" s="32"/>
    </row>
    <row r="43" spans="3:6">
      <c r="C43" s="32"/>
      <c r="D43" s="32"/>
      <c r="E43" s="32"/>
      <c r="F43" s="32"/>
    </row>
    <row r="44" spans="3:6">
      <c r="C44" s="32"/>
      <c r="D44" s="32"/>
      <c r="E44" s="32"/>
      <c r="F44" s="32"/>
    </row>
    <row r="46" spans="3:6">
      <c r="C46" s="32"/>
      <c r="D46" s="32"/>
      <c r="E46" s="32"/>
      <c r="F46" s="32"/>
    </row>
    <row r="49" spans="3:6">
      <c r="C49" s="32"/>
      <c r="D49" s="32"/>
      <c r="E49" s="32"/>
      <c r="F49" s="32"/>
    </row>
    <row r="51" spans="3:6">
      <c r="C51" s="32"/>
      <c r="D51" s="32"/>
      <c r="E51" s="32"/>
      <c r="F51" s="32"/>
    </row>
    <row r="54" spans="3:6">
      <c r="C54" s="32"/>
      <c r="D54" s="32"/>
      <c r="E54" s="32"/>
      <c r="F54" s="32"/>
    </row>
    <row r="56" spans="3:6">
      <c r="C56" s="32"/>
      <c r="D56" s="32"/>
      <c r="E56" s="32"/>
      <c r="F56" s="32"/>
    </row>
    <row r="59" spans="3:6">
      <c r="C59" s="32"/>
      <c r="D59" s="32"/>
      <c r="E59" s="32"/>
      <c r="F59" s="32"/>
    </row>
    <row r="60" spans="3:6">
      <c r="C60" s="32"/>
      <c r="D60" s="32"/>
      <c r="E60" s="32"/>
      <c r="F60" s="32"/>
    </row>
    <row r="61" spans="3:6">
      <c r="C61" s="32"/>
      <c r="D61" s="32"/>
      <c r="E61" s="32"/>
      <c r="F61" s="32"/>
    </row>
  </sheetData>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ignoredErrors>
    <ignoredError sqref="D13:N13" formulaRange="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22AEA-0F13-4A1E-9FA0-EE90382E2CBF}">
  <sheetPr>
    <tabColor theme="7" tint="0.79998168889431442"/>
  </sheetPr>
  <dimension ref="A1:Q15"/>
  <sheetViews>
    <sheetView zoomScale="90" zoomScaleNormal="90" workbookViewId="0">
      <pane ySplit="1" topLeftCell="A2" activePane="bottomLeft" state="frozen"/>
      <selection pane="bottomLeft" activeCell="E27" sqref="E27"/>
    </sheetView>
  </sheetViews>
  <sheetFormatPr defaultRowHeight="15"/>
  <cols>
    <col min="2" max="2" width="34.5703125" customWidth="1"/>
    <col min="3" max="3" width="13.5703125" customWidth="1"/>
  </cols>
  <sheetData>
    <row r="1" spans="1:17" s="2" customFormat="1">
      <c r="A1" s="2" t="s">
        <v>120</v>
      </c>
      <c r="D1" s="2">
        <v>2024</v>
      </c>
      <c r="E1" s="2">
        <v>2025</v>
      </c>
      <c r="F1" s="2">
        <v>2026</v>
      </c>
      <c r="G1" s="2">
        <v>2027</v>
      </c>
      <c r="H1" s="2">
        <v>2028</v>
      </c>
      <c r="I1" s="2">
        <v>2029</v>
      </c>
      <c r="J1" s="2">
        <v>2030</v>
      </c>
      <c r="K1" s="2">
        <v>2031</v>
      </c>
      <c r="L1" s="2">
        <v>2032</v>
      </c>
      <c r="M1" s="2">
        <v>2033</v>
      </c>
      <c r="N1" s="2">
        <v>2034</v>
      </c>
      <c r="O1" s="2">
        <v>2035</v>
      </c>
      <c r="Q1" s="2" t="s">
        <v>102</v>
      </c>
    </row>
    <row r="2" spans="1:17" s="11" customFormat="1">
      <c r="A2" s="11" t="s">
        <v>121</v>
      </c>
      <c r="C2" s="11" t="s">
        <v>122</v>
      </c>
      <c r="Q2" s="11" t="s">
        <v>104</v>
      </c>
    </row>
    <row r="3" spans="1:17" s="24" customFormat="1">
      <c r="B3" s="24" t="s">
        <v>123</v>
      </c>
      <c r="D3" s="101">
        <v>20.14047279296333</v>
      </c>
      <c r="E3" s="101">
        <v>19.34349396045549</v>
      </c>
      <c r="F3" s="101">
        <v>19.262809110329862</v>
      </c>
      <c r="G3" s="101">
        <v>19.149033013782102</v>
      </c>
      <c r="H3" s="101">
        <v>18.72598758797406</v>
      </c>
      <c r="I3" s="101">
        <v>18.097361626156228</v>
      </c>
      <c r="J3" s="101">
        <v>17.463856857697817</v>
      </c>
      <c r="K3" s="101">
        <v>16.61648179540337</v>
      </c>
      <c r="L3" s="101">
        <v>15.738849387166399</v>
      </c>
      <c r="M3" s="101">
        <v>14.767374379435401</v>
      </c>
      <c r="N3" s="101">
        <v>13.782334145430045</v>
      </c>
      <c r="O3" s="101">
        <v>12.782813606091091</v>
      </c>
      <c r="Q3" s="103">
        <f>SUM(E3:I3)</f>
        <v>94.578685298697749</v>
      </c>
    </row>
    <row r="4" spans="1:17" s="24" customFormat="1">
      <c r="B4" s="24" t="s">
        <v>124</v>
      </c>
      <c r="D4" s="101">
        <v>6.0931907683198032</v>
      </c>
      <c r="E4" s="101">
        <v>5.6310833289402238</v>
      </c>
      <c r="F4" s="101">
        <v>5.5321749065153787</v>
      </c>
      <c r="G4" s="101">
        <v>5.4315343773675755</v>
      </c>
      <c r="H4" s="101">
        <v>5.2999470432195874</v>
      </c>
      <c r="I4" s="101">
        <v>5.2005254808653891</v>
      </c>
      <c r="J4" s="101">
        <v>4.4135247187921367</v>
      </c>
      <c r="K4" s="101">
        <v>4.2544398489464363</v>
      </c>
      <c r="L4" s="101">
        <v>4.0648992318955486</v>
      </c>
      <c r="M4" s="101">
        <v>3.9507263675174298</v>
      </c>
      <c r="N4" s="101">
        <v>3.8266895075904608</v>
      </c>
      <c r="O4" s="101">
        <v>3.7070009537927029</v>
      </c>
      <c r="Q4" s="103">
        <f t="shared" ref="Q4:Q12" si="0">SUM(E4:I4)</f>
        <v>27.095265136908154</v>
      </c>
    </row>
    <row r="5" spans="1:17" s="24" customFormat="1">
      <c r="B5" s="24" t="s">
        <v>125</v>
      </c>
      <c r="C5" s="67">
        <f>'NZ ETS vs. Inventory emissions'!$N$6</f>
        <v>3.002170394085717E-2</v>
      </c>
      <c r="D5" s="103">
        <f>(D3+D4)*$C$5</f>
        <v>0.787579280720895</v>
      </c>
      <c r="E5" s="102">
        <f t="shared" ref="E5:O5" si="1">(E3+E4)*$C$5</f>
        <v>0.74977936543029333</v>
      </c>
      <c r="F5" s="102">
        <f t="shared" si="1"/>
        <v>0.74438766937201328</v>
      </c>
      <c r="G5" s="102">
        <f t="shared" si="1"/>
        <v>0.73795051691538349</v>
      </c>
      <c r="H5" s="102">
        <f t="shared" si="1"/>
        <v>0.72129949640008317</v>
      </c>
      <c r="I5" s="102">
        <f t="shared" si="1"/>
        <v>0.69944226917451635</v>
      </c>
      <c r="J5" s="102">
        <f t="shared" si="1"/>
        <v>0.65679627269054441</v>
      </c>
      <c r="K5" s="103">
        <f t="shared" si="1"/>
        <v>0.62658063057949775</v>
      </c>
      <c r="L5" s="103">
        <f t="shared" si="1"/>
        <v>0.59454227796063686</v>
      </c>
      <c r="M5" s="103">
        <f t="shared" si="1"/>
        <v>0.56194927896015534</v>
      </c>
      <c r="N5" s="103">
        <f t="shared" si="1"/>
        <v>0.52865289479853295</v>
      </c>
      <c r="O5" s="103">
        <f t="shared" si="1"/>
        <v>0.49505233075646721</v>
      </c>
      <c r="Q5" s="103">
        <f t="shared" si="0"/>
        <v>3.6528593172922892</v>
      </c>
    </row>
    <row r="6" spans="1:17" s="24" customFormat="1"/>
    <row r="7" spans="1:17" s="145" customFormat="1">
      <c r="A7" s="144" t="s">
        <v>126</v>
      </c>
    </row>
    <row r="8" spans="1:17" s="24" customFormat="1">
      <c r="B8" s="24" t="s">
        <v>127</v>
      </c>
      <c r="D8" s="101">
        <v>3.9776519524641545</v>
      </c>
      <c r="E8" s="101">
        <v>3.2670478026917875</v>
      </c>
      <c r="F8" s="101">
        <v>3.1810401596565607</v>
      </c>
      <c r="G8" s="101">
        <v>3.0493404394776373</v>
      </c>
      <c r="H8" s="101">
        <v>2.9485861596214753</v>
      </c>
      <c r="I8" s="101">
        <v>2.8263252956234757</v>
      </c>
      <c r="J8" s="101">
        <v>2.7126702320591098</v>
      </c>
      <c r="K8" s="101">
        <v>2.6044087740076249</v>
      </c>
      <c r="L8" s="101">
        <v>2.5202364597895759</v>
      </c>
      <c r="M8" s="101">
        <v>2.4633472555405613</v>
      </c>
      <c r="N8" s="101">
        <v>2.4135663787691297</v>
      </c>
      <c r="O8" s="101">
        <v>2.3636876738646952</v>
      </c>
      <c r="Q8" s="103">
        <f t="shared" si="0"/>
        <v>15.272339857070936</v>
      </c>
    </row>
    <row r="9" spans="1:17" s="24" customFormat="1">
      <c r="B9" s="24" t="s">
        <v>128</v>
      </c>
      <c r="C9" s="67">
        <v>0</v>
      </c>
      <c r="D9" s="103">
        <f>D8*$C$9</f>
        <v>0</v>
      </c>
      <c r="E9" s="103">
        <f t="shared" ref="E9:O9" si="2">E8*$C$9</f>
        <v>0</v>
      </c>
      <c r="F9" s="103">
        <f t="shared" si="2"/>
        <v>0</v>
      </c>
      <c r="G9" s="103">
        <f t="shared" si="2"/>
        <v>0</v>
      </c>
      <c r="H9" s="103">
        <f t="shared" si="2"/>
        <v>0</v>
      </c>
      <c r="I9" s="103">
        <f t="shared" si="2"/>
        <v>0</v>
      </c>
      <c r="J9" s="103">
        <f t="shared" si="2"/>
        <v>0</v>
      </c>
      <c r="K9" s="103">
        <f t="shared" si="2"/>
        <v>0</v>
      </c>
      <c r="L9" s="103">
        <f t="shared" si="2"/>
        <v>0</v>
      </c>
      <c r="M9" s="103">
        <f t="shared" si="2"/>
        <v>0</v>
      </c>
      <c r="N9" s="103">
        <f t="shared" si="2"/>
        <v>0</v>
      </c>
      <c r="O9" s="103">
        <f t="shared" si="2"/>
        <v>0</v>
      </c>
    </row>
    <row r="10" spans="1:17" s="24" customFormat="1"/>
    <row r="11" spans="1:17" s="9" customFormat="1">
      <c r="A11" s="20" t="s">
        <v>129</v>
      </c>
      <c r="B11" s="20"/>
      <c r="C11" s="20"/>
      <c r="Q11" s="190"/>
    </row>
    <row r="12" spans="1:17">
      <c r="C12" s="2" t="s">
        <v>130</v>
      </c>
      <c r="D12" s="104">
        <f>SUM(D5+D9)</f>
        <v>0.787579280720895</v>
      </c>
      <c r="E12" s="104">
        <f t="shared" ref="E12:O12" si="3">SUM(E5+E9)</f>
        <v>0.74977936543029333</v>
      </c>
      <c r="F12" s="104">
        <f t="shared" si="3"/>
        <v>0.74438766937201328</v>
      </c>
      <c r="G12" s="104">
        <f t="shared" si="3"/>
        <v>0.73795051691538349</v>
      </c>
      <c r="H12" s="104">
        <f t="shared" si="3"/>
        <v>0.72129949640008317</v>
      </c>
      <c r="I12" s="104">
        <f t="shared" si="3"/>
        <v>0.69944226917451635</v>
      </c>
      <c r="J12" s="104">
        <f t="shared" si="3"/>
        <v>0.65679627269054441</v>
      </c>
      <c r="K12" s="104">
        <f t="shared" si="3"/>
        <v>0.62658063057949775</v>
      </c>
      <c r="L12" s="104">
        <f t="shared" si="3"/>
        <v>0.59454227796063686</v>
      </c>
      <c r="M12" s="104">
        <f t="shared" si="3"/>
        <v>0.56194927896015534</v>
      </c>
      <c r="N12" s="104">
        <f t="shared" si="3"/>
        <v>0.52865289479853295</v>
      </c>
      <c r="O12" s="104">
        <f t="shared" si="3"/>
        <v>0.49505233075646721</v>
      </c>
      <c r="Q12" s="103">
        <f t="shared" si="0"/>
        <v>3.6528593172922892</v>
      </c>
    </row>
    <row r="15" spans="1:17">
      <c r="A15" s="3" t="s">
        <v>131</v>
      </c>
    </row>
  </sheetData>
  <hyperlinks>
    <hyperlink ref="A15" location="'NZ ETS vs. Inventory emissions'!A1" display="NOTE: Review our comparison of historical NZ ETS and GHG inventory emissions levels. " xr:uid="{E588E229-960E-4D26-B941-226B960C6C6F}"/>
  </hyperlinks>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86CE8-755E-4725-8AFE-FBACA9FBC142}">
  <sheetPr>
    <tabColor theme="4" tint="0.79998168889431442"/>
  </sheetPr>
  <dimension ref="A1:Y86"/>
  <sheetViews>
    <sheetView zoomScale="90" zoomScaleNormal="90" workbookViewId="0">
      <pane ySplit="1" topLeftCell="A48" activePane="bottomLeft" state="frozen"/>
      <selection pane="bottomLeft"/>
    </sheetView>
  </sheetViews>
  <sheetFormatPr defaultColWidth="8.7109375" defaultRowHeight="15" outlineLevelRow="1"/>
  <cols>
    <col min="1" max="1" width="15" customWidth="1"/>
    <col min="2" max="2" width="26.5703125" customWidth="1"/>
    <col min="3" max="3" width="15.28515625" customWidth="1"/>
    <col min="4" max="4" width="13.5703125" customWidth="1"/>
    <col min="5" max="18" width="15.28515625" customWidth="1"/>
  </cols>
  <sheetData>
    <row r="1" spans="1:25">
      <c r="A1" s="2" t="s">
        <v>132</v>
      </c>
      <c r="C1" s="2">
        <v>2020</v>
      </c>
      <c r="D1" s="2">
        <v>2021</v>
      </c>
      <c r="E1" s="2">
        <v>2022</v>
      </c>
      <c r="F1" s="2">
        <v>2023</v>
      </c>
      <c r="G1" s="2">
        <v>2024</v>
      </c>
      <c r="H1" s="2">
        <v>2025</v>
      </c>
      <c r="I1" s="2">
        <v>2026</v>
      </c>
      <c r="J1" s="2">
        <v>2027</v>
      </c>
      <c r="K1" s="2">
        <v>2028</v>
      </c>
      <c r="L1" s="2">
        <v>2029</v>
      </c>
      <c r="M1" s="2">
        <v>2030</v>
      </c>
      <c r="N1" s="2">
        <v>2031</v>
      </c>
      <c r="O1" s="2">
        <v>2032</v>
      </c>
      <c r="P1" s="2">
        <v>2033</v>
      </c>
      <c r="Q1" s="2">
        <v>2034</v>
      </c>
      <c r="R1" s="2">
        <v>2035</v>
      </c>
    </row>
    <row r="2" spans="1:25" s="2" customFormat="1" hidden="1" outlineLevel="1">
      <c r="A2" s="11" t="s">
        <v>133</v>
      </c>
      <c r="B2" s="11"/>
      <c r="C2" s="11"/>
      <c r="D2" s="11"/>
      <c r="E2" s="11"/>
      <c r="F2" s="11"/>
      <c r="G2" s="11"/>
      <c r="H2" s="11"/>
      <c r="I2" s="11"/>
      <c r="J2" s="11"/>
      <c r="K2" s="11"/>
      <c r="L2" s="11"/>
      <c r="M2" s="11"/>
      <c r="N2" s="11"/>
      <c r="O2" s="11"/>
      <c r="P2" s="11"/>
      <c r="Q2" s="11"/>
      <c r="R2" s="11"/>
    </row>
    <row r="3" spans="1:25" hidden="1" outlineLevel="1">
      <c r="A3" s="67">
        <v>0</v>
      </c>
      <c r="B3" t="s">
        <v>134</v>
      </c>
      <c r="C3" s="68">
        <v>2.053372</v>
      </c>
      <c r="D3" s="68">
        <v>2.171621</v>
      </c>
      <c r="E3" s="68">
        <v>1.935189</v>
      </c>
      <c r="F3" s="131">
        <f t="shared" ref="F3:R8" si="0">(E3*(1+$A3))</f>
        <v>1.935189</v>
      </c>
      <c r="G3" s="131">
        <f t="shared" si="0"/>
        <v>1.935189</v>
      </c>
      <c r="H3" s="131">
        <f t="shared" si="0"/>
        <v>1.935189</v>
      </c>
      <c r="I3" s="131">
        <f t="shared" si="0"/>
        <v>1.935189</v>
      </c>
      <c r="J3" s="131">
        <f t="shared" si="0"/>
        <v>1.935189</v>
      </c>
      <c r="K3" s="131">
        <f t="shared" si="0"/>
        <v>1.935189</v>
      </c>
      <c r="L3" s="131">
        <f t="shared" si="0"/>
        <v>1.935189</v>
      </c>
      <c r="M3" s="131">
        <f t="shared" si="0"/>
        <v>1.935189</v>
      </c>
      <c r="N3" s="131">
        <f t="shared" si="0"/>
        <v>1.935189</v>
      </c>
      <c r="O3" s="131">
        <f t="shared" si="0"/>
        <v>1.935189</v>
      </c>
      <c r="P3" s="131">
        <f t="shared" si="0"/>
        <v>1.935189</v>
      </c>
      <c r="Q3" s="131">
        <f t="shared" si="0"/>
        <v>1.935189</v>
      </c>
      <c r="R3" s="131">
        <f t="shared" si="0"/>
        <v>1.935189</v>
      </c>
      <c r="U3" s="69"/>
    </row>
    <row r="4" spans="1:25" hidden="1" outlineLevel="1">
      <c r="A4" s="67">
        <v>0</v>
      </c>
      <c r="B4" t="s">
        <v>135</v>
      </c>
      <c r="C4" s="68">
        <v>1.558268</v>
      </c>
      <c r="D4" s="68">
        <v>0.62856100000000004</v>
      </c>
      <c r="E4" s="68">
        <v>0.60531999999999997</v>
      </c>
      <c r="F4" s="131">
        <f t="shared" si="0"/>
        <v>0.60531999999999997</v>
      </c>
      <c r="G4" s="131">
        <f t="shared" si="0"/>
        <v>0.60531999999999997</v>
      </c>
      <c r="H4" s="131">
        <f t="shared" si="0"/>
        <v>0.60531999999999997</v>
      </c>
      <c r="I4" s="131">
        <f t="shared" si="0"/>
        <v>0.60531999999999997</v>
      </c>
      <c r="J4" s="131">
        <f t="shared" si="0"/>
        <v>0.60531999999999997</v>
      </c>
      <c r="K4" s="131">
        <f t="shared" si="0"/>
        <v>0.60531999999999997</v>
      </c>
      <c r="L4" s="131">
        <f t="shared" si="0"/>
        <v>0.60531999999999997</v>
      </c>
      <c r="M4" s="131">
        <f t="shared" si="0"/>
        <v>0.60531999999999997</v>
      </c>
      <c r="N4" s="131">
        <f t="shared" si="0"/>
        <v>0.60531999999999997</v>
      </c>
      <c r="O4" s="131">
        <f t="shared" si="0"/>
        <v>0.60531999999999997</v>
      </c>
      <c r="P4" s="131">
        <f t="shared" si="0"/>
        <v>0.60531999999999997</v>
      </c>
      <c r="Q4" s="131">
        <f t="shared" si="0"/>
        <v>0.60531999999999997</v>
      </c>
      <c r="R4" s="131">
        <f t="shared" si="0"/>
        <v>0.60531999999999997</v>
      </c>
    </row>
    <row r="5" spans="1:25" ht="13.5" hidden="1" customHeight="1" outlineLevel="1">
      <c r="A5" s="67">
        <v>0</v>
      </c>
      <c r="B5" t="s">
        <v>136</v>
      </c>
      <c r="C5" s="68">
        <v>1.1819949999999999</v>
      </c>
      <c r="D5" s="68">
        <v>0.94363200000000003</v>
      </c>
      <c r="E5" s="68">
        <v>0.83840700000000001</v>
      </c>
      <c r="F5" s="131">
        <f t="shared" si="0"/>
        <v>0.83840700000000001</v>
      </c>
      <c r="G5" s="131">
        <f t="shared" si="0"/>
        <v>0.83840700000000001</v>
      </c>
      <c r="H5" s="131">
        <f t="shared" si="0"/>
        <v>0.83840700000000001</v>
      </c>
      <c r="I5" s="131">
        <f t="shared" si="0"/>
        <v>0.83840700000000001</v>
      </c>
      <c r="J5" s="131">
        <f t="shared" si="0"/>
        <v>0.83840700000000001</v>
      </c>
      <c r="K5" s="131">
        <f t="shared" si="0"/>
        <v>0.83840700000000001</v>
      </c>
      <c r="L5" s="131">
        <f t="shared" si="0"/>
        <v>0.83840700000000001</v>
      </c>
      <c r="M5" s="131">
        <f t="shared" si="0"/>
        <v>0.83840700000000001</v>
      </c>
      <c r="N5" s="131">
        <f t="shared" si="0"/>
        <v>0.83840700000000001</v>
      </c>
      <c r="O5" s="131">
        <f t="shared" si="0"/>
        <v>0.83840700000000001</v>
      </c>
      <c r="P5" s="131">
        <f t="shared" si="0"/>
        <v>0.83840700000000001</v>
      </c>
      <c r="Q5" s="131">
        <f t="shared" si="0"/>
        <v>0.83840700000000001</v>
      </c>
      <c r="R5" s="131">
        <f t="shared" si="0"/>
        <v>0.83840700000000001</v>
      </c>
      <c r="W5" s="31"/>
    </row>
    <row r="6" spans="1:25" hidden="1" outlineLevel="1">
      <c r="A6" s="67">
        <v>0</v>
      </c>
      <c r="B6" t="s">
        <v>137</v>
      </c>
      <c r="C6" s="68">
        <v>0.79064000000000001</v>
      </c>
      <c r="D6" s="68">
        <v>0.86708399999999997</v>
      </c>
      <c r="E6" s="68">
        <v>0.82803599999999999</v>
      </c>
      <c r="F6" s="131">
        <f t="shared" si="0"/>
        <v>0.82803599999999999</v>
      </c>
      <c r="G6" s="131">
        <f t="shared" si="0"/>
        <v>0.82803599999999999</v>
      </c>
      <c r="H6" s="131">
        <f t="shared" si="0"/>
        <v>0.82803599999999999</v>
      </c>
      <c r="I6" s="131">
        <f t="shared" si="0"/>
        <v>0.82803599999999999</v>
      </c>
      <c r="J6" s="131">
        <f t="shared" si="0"/>
        <v>0.82803599999999999</v>
      </c>
      <c r="K6" s="131">
        <f t="shared" si="0"/>
        <v>0.82803599999999999</v>
      </c>
      <c r="L6" s="131">
        <f t="shared" si="0"/>
        <v>0.82803599999999999</v>
      </c>
      <c r="M6" s="131">
        <f t="shared" si="0"/>
        <v>0.82803599999999999</v>
      </c>
      <c r="N6" s="131">
        <f t="shared" si="0"/>
        <v>0.82803599999999999</v>
      </c>
      <c r="O6" s="131">
        <f t="shared" si="0"/>
        <v>0.82803599999999999</v>
      </c>
      <c r="P6" s="131">
        <f t="shared" si="0"/>
        <v>0.82803599999999999</v>
      </c>
      <c r="Q6" s="131">
        <f t="shared" si="0"/>
        <v>0.82803599999999999</v>
      </c>
      <c r="R6" s="131">
        <f t="shared" si="0"/>
        <v>0.82803599999999999</v>
      </c>
    </row>
    <row r="7" spans="1:25" hidden="1" outlineLevel="1">
      <c r="A7" s="67">
        <v>0</v>
      </c>
      <c r="B7" t="s">
        <v>138</v>
      </c>
      <c r="C7" s="68">
        <v>0.34925699999999998</v>
      </c>
      <c r="D7" s="68">
        <v>0.32185399999999997</v>
      </c>
      <c r="E7" s="68">
        <v>0.38373499999999999</v>
      </c>
      <c r="F7" s="131">
        <f>(E7*(1+$A7))</f>
        <v>0.38373499999999999</v>
      </c>
      <c r="G7" s="131">
        <f t="shared" si="0"/>
        <v>0.38373499999999999</v>
      </c>
      <c r="H7" s="131">
        <f t="shared" si="0"/>
        <v>0.38373499999999999</v>
      </c>
      <c r="I7" s="131">
        <f t="shared" si="0"/>
        <v>0.38373499999999999</v>
      </c>
      <c r="J7" s="131">
        <f t="shared" si="0"/>
        <v>0.38373499999999999</v>
      </c>
      <c r="K7" s="131">
        <f t="shared" si="0"/>
        <v>0.38373499999999999</v>
      </c>
      <c r="L7" s="131">
        <f t="shared" si="0"/>
        <v>0.38373499999999999</v>
      </c>
      <c r="M7" s="131">
        <f t="shared" si="0"/>
        <v>0.38373499999999999</v>
      </c>
      <c r="N7" s="131">
        <f t="shared" si="0"/>
        <v>0.38373499999999999</v>
      </c>
      <c r="O7" s="131">
        <f t="shared" si="0"/>
        <v>0.38373499999999999</v>
      </c>
      <c r="P7" s="131">
        <f t="shared" si="0"/>
        <v>0.38373499999999999</v>
      </c>
      <c r="Q7" s="131">
        <f t="shared" si="0"/>
        <v>0.38373499999999999</v>
      </c>
      <c r="R7" s="131">
        <f t="shared" si="0"/>
        <v>0.38373499999999999</v>
      </c>
      <c r="W7" s="31"/>
    </row>
    <row r="8" spans="1:25" hidden="1" outlineLevel="1">
      <c r="A8" s="67">
        <v>0</v>
      </c>
      <c r="B8" t="s">
        <v>139</v>
      </c>
      <c r="C8" s="68">
        <v>5.9208999999999998E-2</v>
      </c>
      <c r="D8" s="68">
        <v>5.7715000000000002E-2</v>
      </c>
      <c r="E8" s="68">
        <v>6.1830999999999997E-2</v>
      </c>
      <c r="F8" s="131">
        <f>(E8*(1+$A8))</f>
        <v>6.1830999999999997E-2</v>
      </c>
      <c r="G8" s="131">
        <f t="shared" si="0"/>
        <v>6.1830999999999997E-2</v>
      </c>
      <c r="H8" s="131">
        <f t="shared" si="0"/>
        <v>6.1830999999999997E-2</v>
      </c>
      <c r="I8" s="131">
        <f t="shared" si="0"/>
        <v>6.1830999999999997E-2</v>
      </c>
      <c r="J8" s="131">
        <f t="shared" si="0"/>
        <v>6.1830999999999997E-2</v>
      </c>
      <c r="K8" s="131">
        <f t="shared" si="0"/>
        <v>6.1830999999999997E-2</v>
      </c>
      <c r="L8" s="131">
        <f t="shared" si="0"/>
        <v>6.1830999999999997E-2</v>
      </c>
      <c r="M8" s="131">
        <f t="shared" si="0"/>
        <v>6.1830999999999997E-2</v>
      </c>
      <c r="N8" s="131">
        <f t="shared" si="0"/>
        <v>6.1830999999999997E-2</v>
      </c>
      <c r="O8" s="131">
        <f t="shared" si="0"/>
        <v>6.1830999999999997E-2</v>
      </c>
      <c r="P8" s="131">
        <f t="shared" si="0"/>
        <v>6.1830999999999997E-2</v>
      </c>
      <c r="Q8" s="131">
        <f t="shared" si="0"/>
        <v>6.1830999999999997E-2</v>
      </c>
      <c r="R8" s="131">
        <f t="shared" si="0"/>
        <v>6.1830999999999997E-2</v>
      </c>
    </row>
    <row r="9" spans="1:25" hidden="1" outlineLevel="1">
      <c r="A9" s="67">
        <v>0</v>
      </c>
      <c r="B9" t="s">
        <v>140</v>
      </c>
      <c r="C9" s="68">
        <v>0.111924</v>
      </c>
      <c r="D9" s="68">
        <v>0.114568</v>
      </c>
      <c r="E9" s="68">
        <v>9.8225999999999994E-2</v>
      </c>
      <c r="F9" s="131">
        <f t="shared" ref="F9:R13" si="1">(E9*(1+$A9))</f>
        <v>9.8225999999999994E-2</v>
      </c>
      <c r="G9" s="131">
        <f t="shared" si="1"/>
        <v>9.8225999999999994E-2</v>
      </c>
      <c r="H9" s="131">
        <f t="shared" si="1"/>
        <v>9.8225999999999994E-2</v>
      </c>
      <c r="I9" s="131">
        <f t="shared" si="1"/>
        <v>9.8225999999999994E-2</v>
      </c>
      <c r="J9" s="131">
        <f t="shared" si="1"/>
        <v>9.8225999999999994E-2</v>
      </c>
      <c r="K9" s="131">
        <f t="shared" si="1"/>
        <v>9.8225999999999994E-2</v>
      </c>
      <c r="L9" s="131">
        <f t="shared" si="1"/>
        <v>9.8225999999999994E-2</v>
      </c>
      <c r="M9" s="131">
        <f t="shared" si="1"/>
        <v>9.8225999999999994E-2</v>
      </c>
      <c r="N9" s="131">
        <f t="shared" si="1"/>
        <v>9.8225999999999994E-2</v>
      </c>
      <c r="O9" s="131">
        <f t="shared" si="1"/>
        <v>9.8225999999999994E-2</v>
      </c>
      <c r="P9" s="131">
        <f t="shared" si="1"/>
        <v>9.8225999999999994E-2</v>
      </c>
      <c r="Q9" s="131">
        <f t="shared" si="1"/>
        <v>9.8225999999999994E-2</v>
      </c>
      <c r="R9" s="131">
        <f t="shared" si="1"/>
        <v>9.8225999999999994E-2</v>
      </c>
    </row>
    <row r="10" spans="1:25" hidden="1" outlineLevel="1">
      <c r="A10" s="67">
        <v>0</v>
      </c>
      <c r="B10" t="s">
        <v>141</v>
      </c>
      <c r="C10" s="68">
        <v>9.6543000000000004E-2</v>
      </c>
      <c r="D10" s="68">
        <v>8.8527999999999996E-2</v>
      </c>
      <c r="E10" s="68">
        <v>9.4852000000000006E-2</v>
      </c>
      <c r="F10" s="131">
        <f t="shared" si="1"/>
        <v>9.4852000000000006E-2</v>
      </c>
      <c r="G10" s="131">
        <f t="shared" si="1"/>
        <v>9.4852000000000006E-2</v>
      </c>
      <c r="H10" s="131">
        <f t="shared" si="1"/>
        <v>9.4852000000000006E-2</v>
      </c>
      <c r="I10" s="131">
        <f t="shared" si="1"/>
        <v>9.4852000000000006E-2</v>
      </c>
      <c r="J10" s="131">
        <f t="shared" si="1"/>
        <v>9.4852000000000006E-2</v>
      </c>
      <c r="K10" s="131">
        <f t="shared" si="1"/>
        <v>9.4852000000000006E-2</v>
      </c>
      <c r="L10" s="131">
        <f t="shared" si="1"/>
        <v>9.4852000000000006E-2</v>
      </c>
      <c r="M10" s="131">
        <f t="shared" si="1"/>
        <v>9.4852000000000006E-2</v>
      </c>
      <c r="N10" s="131">
        <f t="shared" si="1"/>
        <v>9.4852000000000006E-2</v>
      </c>
      <c r="O10" s="131">
        <f t="shared" si="1"/>
        <v>9.4852000000000006E-2</v>
      </c>
      <c r="P10" s="131">
        <f t="shared" si="1"/>
        <v>9.4852000000000006E-2</v>
      </c>
      <c r="Q10" s="131">
        <f t="shared" si="1"/>
        <v>9.4852000000000006E-2</v>
      </c>
      <c r="R10" s="131">
        <f t="shared" si="1"/>
        <v>9.4852000000000006E-2</v>
      </c>
      <c r="U10" s="31"/>
    </row>
    <row r="11" spans="1:25" hidden="1" outlineLevel="1">
      <c r="A11" s="67">
        <v>0</v>
      </c>
      <c r="B11" t="s">
        <v>142</v>
      </c>
      <c r="C11" s="68">
        <v>1.296381</v>
      </c>
      <c r="D11" s="68">
        <v>1.180213</v>
      </c>
      <c r="E11" s="68">
        <v>1.0912390000000001</v>
      </c>
      <c r="F11" s="131">
        <f t="shared" si="1"/>
        <v>1.0912390000000001</v>
      </c>
      <c r="G11" s="131">
        <f t="shared" si="1"/>
        <v>1.0912390000000001</v>
      </c>
      <c r="H11" s="131">
        <f t="shared" si="1"/>
        <v>1.0912390000000001</v>
      </c>
      <c r="I11" s="131">
        <f t="shared" si="1"/>
        <v>1.0912390000000001</v>
      </c>
      <c r="J11" s="131">
        <f t="shared" si="1"/>
        <v>1.0912390000000001</v>
      </c>
      <c r="K11" s="131">
        <f t="shared" si="1"/>
        <v>1.0912390000000001</v>
      </c>
      <c r="L11" s="131">
        <f t="shared" si="1"/>
        <v>1.0912390000000001</v>
      </c>
      <c r="M11" s="131">
        <f t="shared" si="1"/>
        <v>1.0912390000000001</v>
      </c>
      <c r="N11" s="131">
        <f t="shared" si="1"/>
        <v>1.0912390000000001</v>
      </c>
      <c r="O11" s="131">
        <f t="shared" si="1"/>
        <v>1.0912390000000001</v>
      </c>
      <c r="P11" s="131">
        <f t="shared" si="1"/>
        <v>1.0912390000000001</v>
      </c>
      <c r="Q11" s="131">
        <f t="shared" si="1"/>
        <v>1.0912390000000001</v>
      </c>
      <c r="R11" s="131">
        <f t="shared" si="1"/>
        <v>1.0912390000000001</v>
      </c>
    </row>
    <row r="12" spans="1:25" hidden="1" outlineLevel="1">
      <c r="A12" s="67">
        <v>0</v>
      </c>
      <c r="B12" t="s">
        <v>143</v>
      </c>
      <c r="C12" s="68">
        <v>3.6377E-2</v>
      </c>
      <c r="D12" s="68">
        <v>3.6879000000000002E-2</v>
      </c>
      <c r="E12" s="68">
        <v>3.5693000000000003E-2</v>
      </c>
      <c r="F12" s="131">
        <f t="shared" si="1"/>
        <v>3.5693000000000003E-2</v>
      </c>
      <c r="G12" s="131">
        <f t="shared" si="1"/>
        <v>3.5693000000000003E-2</v>
      </c>
      <c r="H12" s="131">
        <f t="shared" si="1"/>
        <v>3.5693000000000003E-2</v>
      </c>
      <c r="I12" s="131">
        <f t="shared" si="1"/>
        <v>3.5693000000000003E-2</v>
      </c>
      <c r="J12" s="131">
        <f t="shared" si="1"/>
        <v>3.5693000000000003E-2</v>
      </c>
      <c r="K12" s="131">
        <f t="shared" si="1"/>
        <v>3.5693000000000003E-2</v>
      </c>
      <c r="L12" s="131">
        <f t="shared" si="1"/>
        <v>3.5693000000000003E-2</v>
      </c>
      <c r="M12" s="131">
        <f t="shared" si="1"/>
        <v>3.5693000000000003E-2</v>
      </c>
      <c r="N12" s="131">
        <f t="shared" si="1"/>
        <v>3.5693000000000003E-2</v>
      </c>
      <c r="O12" s="131">
        <f t="shared" si="1"/>
        <v>3.5693000000000003E-2</v>
      </c>
      <c r="P12" s="131">
        <f t="shared" si="1"/>
        <v>3.5693000000000003E-2</v>
      </c>
      <c r="Q12" s="131">
        <f t="shared" si="1"/>
        <v>3.5693000000000003E-2</v>
      </c>
      <c r="R12" s="131">
        <f t="shared" si="1"/>
        <v>3.5693000000000003E-2</v>
      </c>
      <c r="U12" s="31"/>
    </row>
    <row r="13" spans="1:25" hidden="1" outlineLevel="1">
      <c r="A13" s="67">
        <v>0</v>
      </c>
      <c r="B13" t="s">
        <v>144</v>
      </c>
      <c r="C13" s="68">
        <v>0.18234900000000001</v>
      </c>
      <c r="D13" s="68">
        <v>0.18259800000000001</v>
      </c>
      <c r="E13" s="68">
        <v>0.17355100000000001</v>
      </c>
      <c r="F13" s="131">
        <f t="shared" si="1"/>
        <v>0.17355100000000001</v>
      </c>
      <c r="G13" s="131">
        <f t="shared" si="1"/>
        <v>0.17355100000000001</v>
      </c>
      <c r="H13" s="131">
        <f t="shared" si="1"/>
        <v>0.17355100000000001</v>
      </c>
      <c r="I13" s="131">
        <f t="shared" si="1"/>
        <v>0.17355100000000001</v>
      </c>
      <c r="J13" s="131">
        <f t="shared" si="1"/>
        <v>0.17355100000000001</v>
      </c>
      <c r="K13" s="131">
        <f t="shared" si="1"/>
        <v>0.17355100000000001</v>
      </c>
      <c r="L13" s="131">
        <f t="shared" si="1"/>
        <v>0.17355100000000001</v>
      </c>
      <c r="M13" s="131">
        <f t="shared" si="1"/>
        <v>0.17355100000000001</v>
      </c>
      <c r="N13" s="131">
        <f t="shared" si="1"/>
        <v>0.17355100000000001</v>
      </c>
      <c r="O13" s="131">
        <f t="shared" si="1"/>
        <v>0.17355100000000001</v>
      </c>
      <c r="P13" s="131">
        <f t="shared" si="1"/>
        <v>0.17355100000000001</v>
      </c>
      <c r="Q13" s="131">
        <f t="shared" si="1"/>
        <v>0.17355100000000001</v>
      </c>
      <c r="R13" s="131">
        <f t="shared" si="1"/>
        <v>0.17355100000000001</v>
      </c>
    </row>
    <row r="14" spans="1:25" s="16" customFormat="1" ht="15.75" hidden="1" outlineLevel="1" thickBot="1">
      <c r="A14" s="70"/>
      <c r="B14" s="70" t="s">
        <v>130</v>
      </c>
      <c r="C14" s="71">
        <f t="shared" ref="C14:R14" si="2">SUM(C3:C13)</f>
        <v>7.7163149999999998</v>
      </c>
      <c r="D14" s="71">
        <f t="shared" si="2"/>
        <v>6.5932529999999998</v>
      </c>
      <c r="E14" s="71">
        <f t="shared" si="2"/>
        <v>6.1460790000000003</v>
      </c>
      <c r="F14" s="71">
        <f t="shared" si="2"/>
        <v>6.1460790000000003</v>
      </c>
      <c r="G14" s="71">
        <f t="shared" si="2"/>
        <v>6.1460790000000003</v>
      </c>
      <c r="H14" s="71">
        <f t="shared" si="2"/>
        <v>6.1460790000000003</v>
      </c>
      <c r="I14" s="71">
        <f t="shared" si="2"/>
        <v>6.1460790000000003</v>
      </c>
      <c r="J14" s="71">
        <f t="shared" si="2"/>
        <v>6.1460790000000003</v>
      </c>
      <c r="K14" s="71">
        <f t="shared" si="2"/>
        <v>6.1460790000000003</v>
      </c>
      <c r="L14" s="71">
        <f t="shared" si="2"/>
        <v>6.1460790000000003</v>
      </c>
      <c r="M14" s="71">
        <f t="shared" si="2"/>
        <v>6.1460790000000003</v>
      </c>
      <c r="N14" s="71">
        <f t="shared" si="2"/>
        <v>6.1460790000000003</v>
      </c>
      <c r="O14" s="71">
        <f t="shared" si="2"/>
        <v>6.1460790000000003</v>
      </c>
      <c r="P14" s="71">
        <f t="shared" si="2"/>
        <v>6.1460790000000003</v>
      </c>
      <c r="Q14" s="71">
        <f t="shared" si="2"/>
        <v>6.1460790000000003</v>
      </c>
      <c r="R14" s="71">
        <f t="shared" si="2"/>
        <v>6.1460790000000003</v>
      </c>
      <c r="T14"/>
      <c r="U14"/>
      <c r="V14"/>
      <c r="W14"/>
      <c r="X14"/>
    </row>
    <row r="15" spans="1:25" ht="15.75" hidden="1" outlineLevel="1" thickTop="1">
      <c r="C15" s="72"/>
      <c r="D15" s="72"/>
      <c r="E15" s="72"/>
      <c r="Y15" s="64"/>
    </row>
    <row r="16" spans="1:25" hidden="1" outlineLevel="1">
      <c r="A16" s="73" t="s">
        <v>145</v>
      </c>
      <c r="B16" s="74"/>
      <c r="C16" s="75"/>
      <c r="D16" s="75"/>
      <c r="E16" s="75"/>
      <c r="F16" s="75"/>
      <c r="G16" s="75"/>
      <c r="H16" s="75"/>
      <c r="I16" s="75"/>
      <c r="J16" s="74"/>
      <c r="K16" s="74"/>
      <c r="L16" s="74"/>
      <c r="M16" s="74"/>
      <c r="N16" s="74"/>
      <c r="O16" s="74"/>
      <c r="P16" s="74"/>
      <c r="Q16" s="74"/>
      <c r="R16" s="74"/>
      <c r="Y16" s="76"/>
    </row>
    <row r="17" spans="1:18" hidden="1" outlineLevel="1">
      <c r="B17" t="s">
        <v>146</v>
      </c>
      <c r="C17" s="67">
        <v>0.9</v>
      </c>
      <c r="D17" s="67">
        <v>0.89</v>
      </c>
      <c r="E17" s="67">
        <v>0.88</v>
      </c>
      <c r="F17" s="67">
        <v>0.87</v>
      </c>
      <c r="G17" s="67">
        <v>0.86</v>
      </c>
      <c r="H17" s="67">
        <v>0.85</v>
      </c>
      <c r="I17" s="67">
        <v>0.84</v>
      </c>
      <c r="J17" s="67">
        <v>0.83</v>
      </c>
      <c r="K17" s="67">
        <v>0.82</v>
      </c>
      <c r="L17" s="67">
        <v>0.81</v>
      </c>
      <c r="M17" s="67">
        <v>0.8</v>
      </c>
      <c r="N17" s="67">
        <v>0.78</v>
      </c>
      <c r="O17" s="67">
        <v>0.76</v>
      </c>
      <c r="P17" s="67">
        <v>0.74</v>
      </c>
      <c r="Q17" s="67">
        <v>0.72</v>
      </c>
      <c r="R17" s="67">
        <v>0.7</v>
      </c>
    </row>
    <row r="18" spans="1:18" hidden="1" outlineLevel="1">
      <c r="B18" t="s">
        <v>147</v>
      </c>
      <c r="C18" s="77">
        <f>C$17/C17</f>
        <v>1</v>
      </c>
      <c r="D18" s="77">
        <f>D$17/D17</f>
        <v>1</v>
      </c>
      <c r="E18" s="77">
        <f>E$17/$E$17</f>
        <v>1</v>
      </c>
      <c r="F18" s="77">
        <f>F$17/$E$17</f>
        <v>0.98863636363636365</v>
      </c>
      <c r="G18" s="77">
        <f t="shared" ref="G18:R18" si="3">G$17/$E$17</f>
        <v>0.97727272727272729</v>
      </c>
      <c r="H18" s="77">
        <f t="shared" si="3"/>
        <v>0.96590909090909083</v>
      </c>
      <c r="I18" s="77">
        <f t="shared" si="3"/>
        <v>0.95454545454545447</v>
      </c>
      <c r="J18" s="77">
        <f t="shared" si="3"/>
        <v>0.94318181818181812</v>
      </c>
      <c r="K18" s="77">
        <f t="shared" si="3"/>
        <v>0.93181818181818177</v>
      </c>
      <c r="L18" s="77">
        <f t="shared" si="3"/>
        <v>0.92045454545454553</v>
      </c>
      <c r="M18" s="77">
        <f t="shared" si="3"/>
        <v>0.90909090909090917</v>
      </c>
      <c r="N18" s="77">
        <f t="shared" si="3"/>
        <v>0.88636363636363635</v>
      </c>
      <c r="O18" s="77">
        <f t="shared" si="3"/>
        <v>0.86363636363636365</v>
      </c>
      <c r="P18" s="77">
        <f t="shared" si="3"/>
        <v>0.84090909090909094</v>
      </c>
      <c r="Q18" s="77">
        <f t="shared" si="3"/>
        <v>0.81818181818181812</v>
      </c>
      <c r="R18" s="77">
        <f t="shared" si="3"/>
        <v>0.79545454545454541</v>
      </c>
    </row>
    <row r="19" spans="1:18" hidden="1" outlineLevel="1">
      <c r="B19" t="s">
        <v>148</v>
      </c>
      <c r="C19" s="67">
        <v>0.6</v>
      </c>
      <c r="D19" s="67">
        <v>0.59</v>
      </c>
      <c r="E19" s="67">
        <v>0.57999999999999996</v>
      </c>
      <c r="F19" s="67">
        <v>0.56999999999999995</v>
      </c>
      <c r="G19" s="67">
        <v>0.56000000000000005</v>
      </c>
      <c r="H19" s="67">
        <v>0.55000000000000004</v>
      </c>
      <c r="I19" s="67">
        <v>0.54</v>
      </c>
      <c r="J19" s="67">
        <v>0.53</v>
      </c>
      <c r="K19" s="67">
        <v>0.52</v>
      </c>
      <c r="L19" s="67">
        <v>0.51</v>
      </c>
      <c r="M19" s="67">
        <v>0.5</v>
      </c>
      <c r="N19" s="67">
        <v>0.48</v>
      </c>
      <c r="O19" s="67">
        <v>0.46</v>
      </c>
      <c r="P19" s="67">
        <v>0.44</v>
      </c>
      <c r="Q19" s="67">
        <v>0.42</v>
      </c>
      <c r="R19" s="67">
        <v>0.4</v>
      </c>
    </row>
    <row r="20" spans="1:18" hidden="1" outlineLevel="1">
      <c r="B20" t="s">
        <v>149</v>
      </c>
      <c r="C20" s="77">
        <f>C19/C19</f>
        <v>1</v>
      </c>
      <c r="D20" s="77">
        <f>D19/D19</f>
        <v>1</v>
      </c>
      <c r="E20" s="77">
        <f>E19/$E$19</f>
        <v>1</v>
      </c>
      <c r="F20" s="77">
        <f>F19/$E$19</f>
        <v>0.98275862068965514</v>
      </c>
      <c r="G20" s="77">
        <f>G19/$E$19</f>
        <v>0.9655172413793105</v>
      </c>
      <c r="H20" s="77">
        <f>H19/$E$19</f>
        <v>0.94827586206896564</v>
      </c>
      <c r="I20" s="77">
        <f t="shared" ref="I20:R20" si="4">I19/$E$19</f>
        <v>0.93103448275862077</v>
      </c>
      <c r="J20" s="77">
        <f t="shared" si="4"/>
        <v>0.91379310344827602</v>
      </c>
      <c r="K20" s="77">
        <f t="shared" si="4"/>
        <v>0.89655172413793116</v>
      </c>
      <c r="L20" s="77">
        <f t="shared" si="4"/>
        <v>0.8793103448275863</v>
      </c>
      <c r="M20" s="77">
        <f t="shared" si="4"/>
        <v>0.86206896551724144</v>
      </c>
      <c r="N20" s="77">
        <f t="shared" si="4"/>
        <v>0.82758620689655171</v>
      </c>
      <c r="O20" s="77">
        <f t="shared" si="4"/>
        <v>0.79310344827586221</v>
      </c>
      <c r="P20" s="77">
        <f t="shared" si="4"/>
        <v>0.75862068965517249</v>
      </c>
      <c r="Q20" s="77">
        <f t="shared" si="4"/>
        <v>0.72413793103448276</v>
      </c>
      <c r="R20" s="77">
        <f t="shared" si="4"/>
        <v>0.68965517241379315</v>
      </c>
    </row>
    <row r="21" spans="1:18" s="57" customFormat="1" hidden="1" outlineLevel="1">
      <c r="A21" s="57" t="s">
        <v>150</v>
      </c>
      <c r="B21" s="151" t="s">
        <v>134</v>
      </c>
      <c r="C21" s="152">
        <f>C3*C$18</f>
        <v>2.053372</v>
      </c>
      <c r="D21" s="152">
        <f t="shared" ref="D21:E21" si="5">D3*D$18</f>
        <v>2.171621</v>
      </c>
      <c r="E21" s="152">
        <f t="shared" si="5"/>
        <v>1.935189</v>
      </c>
      <c r="F21" s="45">
        <f>F3*(F$17/$E$17)</f>
        <v>1.913198215909091</v>
      </c>
      <c r="G21" s="45">
        <f t="shared" ref="G21:Q21" si="6">G3*(G$17/$E$17)</f>
        <v>1.891207431818182</v>
      </c>
      <c r="H21" s="45">
        <f t="shared" si="6"/>
        <v>1.8692166477272727</v>
      </c>
      <c r="I21" s="45">
        <f t="shared" si="6"/>
        <v>1.8472258636363637</v>
      </c>
      <c r="J21" s="45">
        <f t="shared" si="6"/>
        <v>1.8252350795454544</v>
      </c>
      <c r="K21" s="45">
        <f t="shared" si="6"/>
        <v>1.8032442954545453</v>
      </c>
      <c r="L21" s="45">
        <f t="shared" si="6"/>
        <v>1.7812535113636365</v>
      </c>
      <c r="M21" s="45">
        <f t="shared" si="6"/>
        <v>1.7592627272727275</v>
      </c>
      <c r="N21" s="45">
        <f t="shared" si="6"/>
        <v>1.7152811590909092</v>
      </c>
      <c r="O21" s="45">
        <f t="shared" si="6"/>
        <v>1.6712995909090909</v>
      </c>
      <c r="P21" s="45">
        <f t="shared" si="6"/>
        <v>1.6273180227272728</v>
      </c>
      <c r="Q21" s="45">
        <f t="shared" si="6"/>
        <v>1.5833364545454545</v>
      </c>
      <c r="R21" s="153">
        <f>R3*R18</f>
        <v>1.5393548863636364</v>
      </c>
    </row>
    <row r="22" spans="1:18" s="57" customFormat="1" hidden="1" outlineLevel="1">
      <c r="B22" s="151" t="s">
        <v>135</v>
      </c>
      <c r="C22" s="152">
        <f t="shared" ref="C22:E25" si="7">C4*C$18</f>
        <v>1.558268</v>
      </c>
      <c r="D22" s="152">
        <f t="shared" si="7"/>
        <v>0.62856100000000004</v>
      </c>
      <c r="E22" s="152">
        <f t="shared" si="7"/>
        <v>0.60531999999999997</v>
      </c>
      <c r="F22" s="45">
        <f t="shared" ref="F22:R25" si="8">F4*(F$17/$E$17)</f>
        <v>0.59844136363636358</v>
      </c>
      <c r="G22" s="45">
        <f t="shared" si="8"/>
        <v>0.5915627272727273</v>
      </c>
      <c r="H22" s="45">
        <f t="shared" si="8"/>
        <v>0.58468409090909079</v>
      </c>
      <c r="I22" s="45">
        <f t="shared" si="8"/>
        <v>0.57780545454545451</v>
      </c>
      <c r="J22" s="45">
        <f t="shared" si="8"/>
        <v>0.57092681818181812</v>
      </c>
      <c r="K22" s="45">
        <f t="shared" si="8"/>
        <v>0.56404818181818173</v>
      </c>
      <c r="L22" s="45">
        <f>L4*(L$17/$E$17)</f>
        <v>0.55716954545454545</v>
      </c>
      <c r="M22" s="45">
        <f t="shared" si="8"/>
        <v>0.55029090909090916</v>
      </c>
      <c r="N22" s="45">
        <f t="shared" si="8"/>
        <v>0.53653363636363638</v>
      </c>
      <c r="O22" s="45">
        <f t="shared" si="8"/>
        <v>0.52277636363636359</v>
      </c>
      <c r="P22" s="45">
        <f t="shared" si="8"/>
        <v>0.50901909090909092</v>
      </c>
      <c r="Q22" s="45">
        <f t="shared" si="8"/>
        <v>0.49526181818181814</v>
      </c>
      <c r="R22" s="153">
        <f t="shared" si="8"/>
        <v>0.48150454545454541</v>
      </c>
    </row>
    <row r="23" spans="1:18" s="57" customFormat="1" hidden="1" outlineLevel="1">
      <c r="B23" s="151" t="s">
        <v>136</v>
      </c>
      <c r="C23" s="152">
        <f t="shared" si="7"/>
        <v>1.1819949999999999</v>
      </c>
      <c r="D23" s="152">
        <f t="shared" si="7"/>
        <v>0.94363200000000003</v>
      </c>
      <c r="E23" s="152">
        <f t="shared" si="7"/>
        <v>0.83840700000000001</v>
      </c>
      <c r="F23" s="45">
        <f t="shared" si="8"/>
        <v>0.82887964772727274</v>
      </c>
      <c r="G23" s="45">
        <f t="shared" si="8"/>
        <v>0.81935229545454547</v>
      </c>
      <c r="H23" s="45">
        <f t="shared" si="8"/>
        <v>0.80982494318181808</v>
      </c>
      <c r="I23" s="45">
        <f t="shared" si="8"/>
        <v>0.80029759090909092</v>
      </c>
      <c r="J23" s="45">
        <f t="shared" si="8"/>
        <v>0.79077023863636364</v>
      </c>
      <c r="K23" s="45">
        <f t="shared" si="8"/>
        <v>0.78124288636363637</v>
      </c>
      <c r="L23" s="45">
        <f t="shared" si="8"/>
        <v>0.77171553409090921</v>
      </c>
      <c r="M23" s="45">
        <f t="shared" si="8"/>
        <v>0.76218818181818193</v>
      </c>
      <c r="N23" s="45">
        <f t="shared" si="8"/>
        <v>0.74313347727272727</v>
      </c>
      <c r="O23" s="45">
        <f t="shared" si="8"/>
        <v>0.72407877272727272</v>
      </c>
      <c r="P23" s="45">
        <f t="shared" si="8"/>
        <v>0.70502406818181818</v>
      </c>
      <c r="Q23" s="45">
        <f t="shared" si="8"/>
        <v>0.68596936363636363</v>
      </c>
      <c r="R23" s="153">
        <f t="shared" si="8"/>
        <v>0.66691465909090908</v>
      </c>
    </row>
    <row r="24" spans="1:18" s="57" customFormat="1" hidden="1" outlineLevel="1">
      <c r="B24" s="151" t="s">
        <v>137</v>
      </c>
      <c r="C24" s="152">
        <f t="shared" si="7"/>
        <v>0.79064000000000001</v>
      </c>
      <c r="D24" s="152">
        <f t="shared" si="7"/>
        <v>0.86708399999999997</v>
      </c>
      <c r="E24" s="152">
        <f t="shared" si="7"/>
        <v>0.82803599999999999</v>
      </c>
      <c r="F24" s="45">
        <f t="shared" si="8"/>
        <v>0.81862650000000003</v>
      </c>
      <c r="G24" s="45">
        <f t="shared" si="8"/>
        <v>0.80921699999999996</v>
      </c>
      <c r="H24" s="45">
        <f t="shared" si="8"/>
        <v>0.79980749999999989</v>
      </c>
      <c r="I24" s="45">
        <f t="shared" si="8"/>
        <v>0.79039799999999993</v>
      </c>
      <c r="J24" s="45">
        <f t="shared" si="8"/>
        <v>0.78098849999999997</v>
      </c>
      <c r="K24" s="45">
        <f t="shared" si="8"/>
        <v>0.7715789999999999</v>
      </c>
      <c r="L24" s="45">
        <f t="shared" si="8"/>
        <v>0.76216950000000006</v>
      </c>
      <c r="M24" s="45">
        <f t="shared" si="8"/>
        <v>0.7527600000000001</v>
      </c>
      <c r="N24" s="45">
        <f t="shared" si="8"/>
        <v>0.73394099999999995</v>
      </c>
      <c r="O24" s="45">
        <f t="shared" si="8"/>
        <v>0.71512200000000004</v>
      </c>
      <c r="P24" s="45">
        <f t="shared" si="8"/>
        <v>0.69630300000000001</v>
      </c>
      <c r="Q24" s="45">
        <f t="shared" si="8"/>
        <v>0.67748399999999998</v>
      </c>
      <c r="R24" s="153">
        <f t="shared" si="8"/>
        <v>0.65866499999999994</v>
      </c>
    </row>
    <row r="25" spans="1:18" s="57" customFormat="1" hidden="1" outlineLevel="1">
      <c r="B25" s="151" t="s">
        <v>138</v>
      </c>
      <c r="C25" s="152">
        <f t="shared" si="7"/>
        <v>0.34925699999999998</v>
      </c>
      <c r="D25" s="152">
        <f t="shared" si="7"/>
        <v>0.32185399999999997</v>
      </c>
      <c r="E25" s="152">
        <f t="shared" si="7"/>
        <v>0.38373499999999999</v>
      </c>
      <c r="F25" s="45">
        <f t="shared" si="8"/>
        <v>0.37937437499999999</v>
      </c>
      <c r="G25" s="45">
        <f t="shared" si="8"/>
        <v>0.37501374999999998</v>
      </c>
      <c r="H25" s="45">
        <f t="shared" si="8"/>
        <v>0.37065312499999997</v>
      </c>
      <c r="I25" s="45">
        <f t="shared" si="8"/>
        <v>0.36629249999999997</v>
      </c>
      <c r="J25" s="45">
        <f t="shared" si="8"/>
        <v>0.36193187499999996</v>
      </c>
      <c r="K25" s="45">
        <f t="shared" si="8"/>
        <v>0.35757124999999995</v>
      </c>
      <c r="L25" s="45">
        <f t="shared" si="8"/>
        <v>0.353210625</v>
      </c>
      <c r="M25" s="45">
        <f t="shared" si="8"/>
        <v>0.34885000000000005</v>
      </c>
      <c r="N25" s="45">
        <f t="shared" si="8"/>
        <v>0.34012874999999998</v>
      </c>
      <c r="O25" s="45">
        <f t="shared" si="8"/>
        <v>0.33140750000000002</v>
      </c>
      <c r="P25" s="45">
        <f t="shared" si="8"/>
        <v>0.32268625000000001</v>
      </c>
      <c r="Q25" s="45">
        <f t="shared" si="8"/>
        <v>0.31396499999999999</v>
      </c>
      <c r="R25" s="153">
        <f t="shared" si="8"/>
        <v>0.30524374999999998</v>
      </c>
    </row>
    <row r="26" spans="1:18" s="9" customFormat="1" hidden="1" outlineLevel="1">
      <c r="A26" s="9" t="s">
        <v>151</v>
      </c>
      <c r="B26" s="9" t="s">
        <v>139</v>
      </c>
      <c r="C26" s="154">
        <f>C8*C$20</f>
        <v>5.9208999999999998E-2</v>
      </c>
      <c r="D26" s="154">
        <f t="shared" ref="D26:E26" si="9">D8*D$20</f>
        <v>5.7715000000000002E-2</v>
      </c>
      <c r="E26" s="154">
        <f t="shared" si="9"/>
        <v>6.1830999999999997E-2</v>
      </c>
      <c r="F26" s="154">
        <f>F8*F$20</f>
        <v>6.0764948275862062E-2</v>
      </c>
      <c r="G26" s="154">
        <f t="shared" ref="G26:R26" si="10">G8*G$20</f>
        <v>5.9698896551724147E-2</v>
      </c>
      <c r="H26" s="154">
        <f t="shared" si="10"/>
        <v>5.8632844827586211E-2</v>
      </c>
      <c r="I26" s="154">
        <f t="shared" si="10"/>
        <v>5.7566793103448276E-2</v>
      </c>
      <c r="J26" s="154">
        <f t="shared" si="10"/>
        <v>5.6500741379310354E-2</v>
      </c>
      <c r="K26" s="154">
        <f t="shared" si="10"/>
        <v>5.5434689655172419E-2</v>
      </c>
      <c r="L26" s="154">
        <f t="shared" si="10"/>
        <v>5.4368637931034483E-2</v>
      </c>
      <c r="M26" s="154">
        <f t="shared" si="10"/>
        <v>5.3302586206896554E-2</v>
      </c>
      <c r="N26" s="154">
        <f t="shared" si="10"/>
        <v>5.1170482758620683E-2</v>
      </c>
      <c r="O26" s="154">
        <f t="shared" si="10"/>
        <v>4.9038379310344833E-2</v>
      </c>
      <c r="P26" s="154">
        <f t="shared" si="10"/>
        <v>4.6906275862068969E-2</v>
      </c>
      <c r="Q26" s="154">
        <f t="shared" si="10"/>
        <v>4.4774172413793105E-2</v>
      </c>
      <c r="R26" s="154">
        <f t="shared" si="10"/>
        <v>4.2642068965517241E-2</v>
      </c>
    </row>
    <row r="27" spans="1:18" s="9" customFormat="1" hidden="1" outlineLevel="1">
      <c r="B27" s="9" t="s">
        <v>140</v>
      </c>
      <c r="C27" s="154">
        <f t="shared" ref="C27:R31" si="11">C9*C$20</f>
        <v>0.111924</v>
      </c>
      <c r="D27" s="154">
        <f t="shared" si="11"/>
        <v>0.114568</v>
      </c>
      <c r="E27" s="154">
        <f t="shared" si="11"/>
        <v>9.8225999999999994E-2</v>
      </c>
      <c r="F27" s="154">
        <f t="shared" si="11"/>
        <v>9.6532448275862062E-2</v>
      </c>
      <c r="G27" s="154">
        <f t="shared" si="11"/>
        <v>9.4838896551724144E-2</v>
      </c>
      <c r="H27" s="154">
        <f t="shared" si="11"/>
        <v>9.3145344827586213E-2</v>
      </c>
      <c r="I27" s="154">
        <f t="shared" si="11"/>
        <v>9.1451793103448281E-2</v>
      </c>
      <c r="J27" s="154">
        <f t="shared" si="11"/>
        <v>8.975824137931035E-2</v>
      </c>
      <c r="K27" s="154">
        <f t="shared" si="11"/>
        <v>8.8064689655172418E-2</v>
      </c>
      <c r="L27" s="154">
        <f t="shared" si="11"/>
        <v>8.6371137931034486E-2</v>
      </c>
      <c r="M27" s="154">
        <f t="shared" si="11"/>
        <v>8.4677586206896555E-2</v>
      </c>
      <c r="N27" s="154">
        <f t="shared" si="11"/>
        <v>8.1290482758620677E-2</v>
      </c>
      <c r="O27" s="154">
        <f t="shared" si="11"/>
        <v>7.7903379310344842E-2</v>
      </c>
      <c r="P27" s="154">
        <f t="shared" si="11"/>
        <v>7.4516275862068965E-2</v>
      </c>
      <c r="Q27" s="154">
        <f t="shared" si="11"/>
        <v>7.1129172413793101E-2</v>
      </c>
      <c r="R27" s="154">
        <f t="shared" si="11"/>
        <v>6.7742068965517238E-2</v>
      </c>
    </row>
    <row r="28" spans="1:18" s="9" customFormat="1" hidden="1" outlineLevel="1">
      <c r="B28" s="9" t="s">
        <v>141</v>
      </c>
      <c r="C28" s="154">
        <f t="shared" si="11"/>
        <v>9.6543000000000004E-2</v>
      </c>
      <c r="D28" s="154">
        <f t="shared" si="11"/>
        <v>8.8527999999999996E-2</v>
      </c>
      <c r="E28" s="154">
        <f t="shared" si="11"/>
        <v>9.4852000000000006E-2</v>
      </c>
      <c r="F28" s="154">
        <f t="shared" si="11"/>
        <v>9.321662068965518E-2</v>
      </c>
      <c r="G28" s="154">
        <f t="shared" si="11"/>
        <v>9.1581241379310369E-2</v>
      </c>
      <c r="H28" s="154">
        <f t="shared" si="11"/>
        <v>8.9945862068965529E-2</v>
      </c>
      <c r="I28" s="154">
        <f t="shared" si="11"/>
        <v>8.8310482758620704E-2</v>
      </c>
      <c r="J28" s="154">
        <f t="shared" si="11"/>
        <v>8.6675103448275878E-2</v>
      </c>
      <c r="K28" s="154">
        <f t="shared" si="11"/>
        <v>8.5039724137931053E-2</v>
      </c>
      <c r="L28" s="154">
        <f t="shared" si="11"/>
        <v>8.3404344827586227E-2</v>
      </c>
      <c r="M28" s="154">
        <f t="shared" si="11"/>
        <v>8.1768965517241388E-2</v>
      </c>
      <c r="N28" s="154">
        <f t="shared" si="11"/>
        <v>7.8498206896551723E-2</v>
      </c>
      <c r="O28" s="154">
        <f t="shared" si="11"/>
        <v>7.5227448275862085E-2</v>
      </c>
      <c r="P28" s="154">
        <f t="shared" si="11"/>
        <v>7.1956689655172421E-2</v>
      </c>
      <c r="Q28" s="154">
        <f t="shared" si="11"/>
        <v>6.8685931034482769E-2</v>
      </c>
      <c r="R28" s="154">
        <f t="shared" si="11"/>
        <v>6.5415172413793118E-2</v>
      </c>
    </row>
    <row r="29" spans="1:18" s="9" customFormat="1" hidden="1" outlineLevel="1">
      <c r="B29" s="9" t="s">
        <v>142</v>
      </c>
      <c r="C29" s="154">
        <f t="shared" si="11"/>
        <v>1.296381</v>
      </c>
      <c r="D29" s="154">
        <f t="shared" si="11"/>
        <v>1.180213</v>
      </c>
      <c r="E29" s="154">
        <f t="shared" si="11"/>
        <v>1.0912390000000001</v>
      </c>
      <c r="F29" s="154">
        <f t="shared" si="11"/>
        <v>1.0724245344827588</v>
      </c>
      <c r="G29" s="154">
        <f t="shared" si="11"/>
        <v>1.0536100689655175</v>
      </c>
      <c r="H29" s="154">
        <f t="shared" si="11"/>
        <v>1.0347956034482761</v>
      </c>
      <c r="I29" s="154">
        <f t="shared" si="11"/>
        <v>1.0159811379310346</v>
      </c>
      <c r="J29" s="154">
        <f t="shared" si="11"/>
        <v>0.99716667241379331</v>
      </c>
      <c r="K29" s="154">
        <f t="shared" si="11"/>
        <v>0.97835220689655189</v>
      </c>
      <c r="L29" s="154">
        <f t="shared" si="11"/>
        <v>0.95953774137931047</v>
      </c>
      <c r="M29" s="154">
        <f t="shared" si="11"/>
        <v>0.94072327586206905</v>
      </c>
      <c r="N29" s="154">
        <f t="shared" si="11"/>
        <v>0.90309434482758622</v>
      </c>
      <c r="O29" s="154">
        <f t="shared" si="11"/>
        <v>0.86546541379310371</v>
      </c>
      <c r="P29" s="154">
        <f t="shared" si="11"/>
        <v>0.82783648275862087</v>
      </c>
      <c r="Q29" s="154">
        <f t="shared" si="11"/>
        <v>0.79020755172413804</v>
      </c>
      <c r="R29" s="154">
        <f t="shared" si="11"/>
        <v>0.75257862068965531</v>
      </c>
    </row>
    <row r="30" spans="1:18" s="9" customFormat="1" hidden="1" outlineLevel="1">
      <c r="B30" s="9" t="s">
        <v>143</v>
      </c>
      <c r="C30" s="154">
        <f t="shared" si="11"/>
        <v>3.6377E-2</v>
      </c>
      <c r="D30" s="154">
        <f t="shared" si="11"/>
        <v>3.6879000000000002E-2</v>
      </c>
      <c r="E30" s="154">
        <f t="shared" si="11"/>
        <v>3.5693000000000003E-2</v>
      </c>
      <c r="F30" s="154">
        <f t="shared" si="11"/>
        <v>3.5077603448275867E-2</v>
      </c>
      <c r="G30" s="154">
        <f t="shared" si="11"/>
        <v>3.4462206896551731E-2</v>
      </c>
      <c r="H30" s="154">
        <f t="shared" si="11"/>
        <v>3.3846810344827595E-2</v>
      </c>
      <c r="I30" s="154">
        <f t="shared" si="11"/>
        <v>3.3231413793103452E-2</v>
      </c>
      <c r="J30" s="154">
        <f t="shared" si="11"/>
        <v>3.2616017241379316E-2</v>
      </c>
      <c r="K30" s="154">
        <f t="shared" si="11"/>
        <v>3.2000620689655181E-2</v>
      </c>
      <c r="L30" s="154">
        <f t="shared" si="11"/>
        <v>3.1385224137931038E-2</v>
      </c>
      <c r="M30" s="154">
        <f t="shared" si="11"/>
        <v>3.0769827586206902E-2</v>
      </c>
      <c r="N30" s="154">
        <f t="shared" si="11"/>
        <v>2.9539034482758623E-2</v>
      </c>
      <c r="O30" s="154">
        <f t="shared" si="11"/>
        <v>2.8308241379310352E-2</v>
      </c>
      <c r="P30" s="154">
        <f t="shared" si="11"/>
        <v>2.7077448275862073E-2</v>
      </c>
      <c r="Q30" s="154">
        <f t="shared" si="11"/>
        <v>2.5846655172413795E-2</v>
      </c>
      <c r="R30" s="154">
        <f t="shared" si="11"/>
        <v>2.461586206896552E-2</v>
      </c>
    </row>
    <row r="31" spans="1:18" s="9" customFormat="1" hidden="1" outlineLevel="1">
      <c r="B31" s="9" t="s">
        <v>144</v>
      </c>
      <c r="C31" s="154">
        <f t="shared" si="11"/>
        <v>0.18234900000000001</v>
      </c>
      <c r="D31" s="154">
        <f t="shared" si="11"/>
        <v>0.18259800000000001</v>
      </c>
      <c r="E31" s="154">
        <f t="shared" si="11"/>
        <v>0.17355100000000001</v>
      </c>
      <c r="F31" s="154">
        <f t="shared" si="11"/>
        <v>0.17055874137931035</v>
      </c>
      <c r="G31" s="154">
        <f t="shared" si="11"/>
        <v>0.16756648275862074</v>
      </c>
      <c r="H31" s="154">
        <f t="shared" si="11"/>
        <v>0.16457422413793107</v>
      </c>
      <c r="I31" s="154">
        <f t="shared" si="11"/>
        <v>0.16158196551724141</v>
      </c>
      <c r="J31" s="154">
        <f t="shared" si="11"/>
        <v>0.15858970689655177</v>
      </c>
      <c r="K31" s="154">
        <f t="shared" si="11"/>
        <v>0.15559744827586211</v>
      </c>
      <c r="L31" s="154">
        <f t="shared" si="11"/>
        <v>0.15260518965517245</v>
      </c>
      <c r="M31" s="154">
        <f t="shared" si="11"/>
        <v>0.14961293103448278</v>
      </c>
      <c r="N31" s="154">
        <f t="shared" si="11"/>
        <v>0.14362841379310345</v>
      </c>
      <c r="O31" s="154">
        <f t="shared" si="11"/>
        <v>0.13764389655172418</v>
      </c>
      <c r="P31" s="154">
        <f t="shared" si="11"/>
        <v>0.13165937931034485</v>
      </c>
      <c r="Q31" s="154">
        <f t="shared" si="11"/>
        <v>0.12567486206896553</v>
      </c>
      <c r="R31" s="154">
        <f t="shared" si="11"/>
        <v>0.11969034482758623</v>
      </c>
    </row>
    <row r="32" spans="1:18" ht="15.75" hidden="1" outlineLevel="1" thickBot="1">
      <c r="A32" s="79"/>
      <c r="B32" s="79" t="s">
        <v>130</v>
      </c>
      <c r="C32" s="71">
        <f t="shared" ref="C32:R32" si="12">SUM(C21:C31)</f>
        <v>7.7163149999999998</v>
      </c>
      <c r="D32" s="71">
        <f t="shared" si="12"/>
        <v>6.5932529999999998</v>
      </c>
      <c r="E32" s="71">
        <f t="shared" si="12"/>
        <v>6.1460790000000003</v>
      </c>
      <c r="F32" s="71">
        <f t="shared" si="12"/>
        <v>6.0670949988244525</v>
      </c>
      <c r="G32" s="71">
        <f t="shared" si="12"/>
        <v>5.9881109976489029</v>
      </c>
      <c r="H32" s="71">
        <f t="shared" si="12"/>
        <v>5.9091269964733533</v>
      </c>
      <c r="I32" s="71">
        <f t="shared" si="12"/>
        <v>5.8301429952978054</v>
      </c>
      <c r="J32" s="71">
        <f t="shared" si="12"/>
        <v>5.7511589941222567</v>
      </c>
      <c r="K32" s="71">
        <f t="shared" si="12"/>
        <v>5.672174992946708</v>
      </c>
      <c r="L32" s="71">
        <f t="shared" si="12"/>
        <v>5.5931909917711602</v>
      </c>
      <c r="M32" s="71">
        <f t="shared" si="12"/>
        <v>5.5142069905956124</v>
      </c>
      <c r="N32" s="71">
        <f t="shared" si="12"/>
        <v>5.3562389882445141</v>
      </c>
      <c r="O32" s="71">
        <f t="shared" si="12"/>
        <v>5.1982709858934175</v>
      </c>
      <c r="P32" s="71">
        <f t="shared" si="12"/>
        <v>5.0403029835423201</v>
      </c>
      <c r="Q32" s="71">
        <f t="shared" si="12"/>
        <v>4.8823349811912227</v>
      </c>
      <c r="R32" s="71">
        <f t="shared" si="12"/>
        <v>4.7243669788401252</v>
      </c>
    </row>
    <row r="33" spans="1:20" ht="15.75" hidden="1" outlineLevel="1" thickTop="1"/>
    <row r="34" spans="1:20" ht="16.5" hidden="1" customHeight="1" outlineLevel="1">
      <c r="A34" s="80" t="s">
        <v>152</v>
      </c>
      <c r="B34" s="81"/>
      <c r="C34" s="81"/>
      <c r="D34" s="81"/>
      <c r="E34" s="81"/>
      <c r="F34" s="81"/>
      <c r="G34" s="81"/>
      <c r="H34" s="81"/>
      <c r="I34" s="81"/>
      <c r="J34" s="81"/>
      <c r="K34" s="81"/>
      <c r="L34" s="81"/>
      <c r="M34" s="81"/>
      <c r="N34" s="81"/>
      <c r="O34" s="81"/>
      <c r="P34" s="81"/>
      <c r="Q34" s="81"/>
      <c r="R34" s="81"/>
    </row>
    <row r="35" spans="1:20" hidden="1" outlineLevel="1">
      <c r="B35" t="s">
        <v>134</v>
      </c>
      <c r="C35" s="67">
        <v>1</v>
      </c>
      <c r="D35" s="67">
        <v>1</v>
      </c>
      <c r="E35" s="67">
        <v>1</v>
      </c>
      <c r="F35" s="67">
        <v>1</v>
      </c>
      <c r="G35" s="67">
        <v>1</v>
      </c>
      <c r="H35" s="67">
        <v>1</v>
      </c>
      <c r="I35" s="67">
        <v>1</v>
      </c>
      <c r="J35" s="67">
        <v>0.56999999999999995</v>
      </c>
      <c r="K35" s="67">
        <v>0.56999999999999995</v>
      </c>
      <c r="L35" s="67">
        <v>0.56999999999999995</v>
      </c>
      <c r="M35" s="67">
        <v>0.56999999999999995</v>
      </c>
      <c r="N35" s="67">
        <v>0.56999999999999995</v>
      </c>
      <c r="O35" s="67">
        <v>0.56999999999999995</v>
      </c>
      <c r="P35" s="67">
        <v>0.56999999999999995</v>
      </c>
      <c r="Q35" s="67">
        <v>0.56999999999999995</v>
      </c>
      <c r="R35" s="67">
        <v>0.56999999999999995</v>
      </c>
    </row>
    <row r="36" spans="1:20" s="55" customFormat="1" hidden="1" outlineLevel="1">
      <c r="A36"/>
      <c r="B36" t="s">
        <v>135</v>
      </c>
      <c r="C36" s="67">
        <v>1</v>
      </c>
      <c r="D36" s="67">
        <v>1</v>
      </c>
      <c r="E36" s="67">
        <v>1</v>
      </c>
      <c r="F36" s="67">
        <v>1</v>
      </c>
      <c r="G36" s="67">
        <v>1</v>
      </c>
      <c r="H36" s="67">
        <v>1</v>
      </c>
      <c r="I36" s="67">
        <v>1</v>
      </c>
      <c r="J36" s="67">
        <v>1</v>
      </c>
      <c r="K36" s="67">
        <v>1</v>
      </c>
      <c r="L36" s="67">
        <v>1</v>
      </c>
      <c r="M36" s="67">
        <v>1</v>
      </c>
      <c r="N36" s="67">
        <v>1</v>
      </c>
      <c r="O36" s="67">
        <v>1</v>
      </c>
      <c r="P36" s="67">
        <v>1</v>
      </c>
      <c r="Q36" s="67">
        <v>1</v>
      </c>
      <c r="R36" s="67">
        <v>1</v>
      </c>
    </row>
    <row r="37" spans="1:20" s="55" customFormat="1" hidden="1" outlineLevel="1">
      <c r="A37"/>
      <c r="B37" t="s">
        <v>136</v>
      </c>
      <c r="C37" s="67">
        <v>1</v>
      </c>
      <c r="D37" s="67">
        <v>1</v>
      </c>
      <c r="E37" s="67">
        <v>1</v>
      </c>
      <c r="F37" s="67">
        <v>1</v>
      </c>
      <c r="G37" s="67">
        <v>1</v>
      </c>
      <c r="H37" s="67">
        <v>1</v>
      </c>
      <c r="I37" s="67">
        <v>1</v>
      </c>
      <c r="J37" s="67">
        <v>1</v>
      </c>
      <c r="K37" s="67">
        <v>1</v>
      </c>
      <c r="L37" s="67">
        <v>1</v>
      </c>
      <c r="M37" s="67">
        <v>0.5</v>
      </c>
      <c r="N37" s="67">
        <v>0.5</v>
      </c>
      <c r="O37" s="67">
        <v>0.5</v>
      </c>
      <c r="P37" s="67">
        <v>0.5</v>
      </c>
      <c r="Q37" s="67">
        <v>0.5</v>
      </c>
      <c r="R37" s="67">
        <v>0.5</v>
      </c>
    </row>
    <row r="38" spans="1:20" hidden="1" outlineLevel="1">
      <c r="B38" t="s">
        <v>137</v>
      </c>
      <c r="C38" s="67">
        <v>1</v>
      </c>
      <c r="D38" s="67">
        <v>1</v>
      </c>
      <c r="E38" s="67">
        <v>1</v>
      </c>
      <c r="F38" s="67">
        <v>1</v>
      </c>
      <c r="G38" s="67">
        <v>1</v>
      </c>
      <c r="H38" s="67">
        <v>1</v>
      </c>
      <c r="I38" s="67">
        <v>1</v>
      </c>
      <c r="J38" s="67">
        <v>1</v>
      </c>
      <c r="K38" s="67">
        <v>1</v>
      </c>
      <c r="L38" s="67">
        <v>1</v>
      </c>
      <c r="M38" s="67">
        <v>1</v>
      </c>
      <c r="N38" s="67">
        <v>1</v>
      </c>
      <c r="O38" s="67">
        <v>1</v>
      </c>
      <c r="P38" s="67">
        <v>1</v>
      </c>
      <c r="Q38" s="67">
        <v>1</v>
      </c>
      <c r="R38" s="67">
        <v>1</v>
      </c>
    </row>
    <row r="39" spans="1:20" hidden="1" outlineLevel="1">
      <c r="B39" t="s">
        <v>138</v>
      </c>
      <c r="C39" s="67">
        <v>1</v>
      </c>
      <c r="D39" s="67">
        <v>1</v>
      </c>
      <c r="E39" s="67">
        <v>1</v>
      </c>
      <c r="F39" s="67">
        <v>1</v>
      </c>
      <c r="G39" s="67">
        <v>1</v>
      </c>
      <c r="H39" s="67">
        <v>1</v>
      </c>
      <c r="I39" s="67">
        <v>1</v>
      </c>
      <c r="J39" s="67">
        <v>1</v>
      </c>
      <c r="K39" s="67">
        <v>1</v>
      </c>
      <c r="L39" s="67">
        <v>1</v>
      </c>
      <c r="M39" s="67">
        <v>1</v>
      </c>
      <c r="N39" s="67">
        <v>1</v>
      </c>
      <c r="O39" s="67">
        <v>1</v>
      </c>
      <c r="P39" s="67">
        <v>1</v>
      </c>
      <c r="Q39" s="67">
        <v>1</v>
      </c>
      <c r="R39" s="67">
        <v>1</v>
      </c>
    </row>
    <row r="40" spans="1:20" hidden="1" outlineLevel="1">
      <c r="B40" t="s">
        <v>139</v>
      </c>
      <c r="C40" s="67">
        <v>1</v>
      </c>
      <c r="D40" s="67">
        <v>1</v>
      </c>
      <c r="E40" s="67">
        <v>1</v>
      </c>
      <c r="F40" s="67">
        <v>1</v>
      </c>
      <c r="G40" s="67">
        <v>1</v>
      </c>
      <c r="H40" s="67">
        <v>1</v>
      </c>
      <c r="I40" s="67">
        <v>1</v>
      </c>
      <c r="J40" s="67">
        <v>1</v>
      </c>
      <c r="K40" s="67">
        <v>1</v>
      </c>
      <c r="L40" s="67">
        <v>1</v>
      </c>
      <c r="M40" s="67">
        <v>1</v>
      </c>
      <c r="N40" s="67">
        <v>1</v>
      </c>
      <c r="O40" s="67">
        <v>1</v>
      </c>
      <c r="P40" s="67">
        <v>1</v>
      </c>
      <c r="Q40" s="67">
        <v>1</v>
      </c>
      <c r="R40" s="67">
        <v>1</v>
      </c>
    </row>
    <row r="41" spans="1:20" hidden="1" outlineLevel="1">
      <c r="B41" t="s">
        <v>140</v>
      </c>
      <c r="C41" s="67">
        <v>1</v>
      </c>
      <c r="D41" s="67">
        <v>1</v>
      </c>
      <c r="E41" s="67">
        <v>1</v>
      </c>
      <c r="F41" s="67">
        <v>1</v>
      </c>
      <c r="G41" s="67">
        <v>1</v>
      </c>
      <c r="H41" s="67">
        <v>1</v>
      </c>
      <c r="I41" s="67">
        <v>1</v>
      </c>
      <c r="J41" s="67">
        <v>1</v>
      </c>
      <c r="K41" s="67">
        <v>1</v>
      </c>
      <c r="L41" s="67">
        <v>1</v>
      </c>
      <c r="M41" s="67">
        <v>1</v>
      </c>
      <c r="N41" s="67">
        <v>1</v>
      </c>
      <c r="O41" s="67">
        <v>1</v>
      </c>
      <c r="P41" s="67">
        <v>1</v>
      </c>
      <c r="Q41" s="67">
        <v>1</v>
      </c>
      <c r="R41" s="67">
        <v>1</v>
      </c>
    </row>
    <row r="42" spans="1:20" hidden="1" outlineLevel="1">
      <c r="B42" t="s">
        <v>141</v>
      </c>
      <c r="C42" s="67">
        <v>1</v>
      </c>
      <c r="D42" s="67">
        <v>1</v>
      </c>
      <c r="E42" s="67">
        <v>1</v>
      </c>
      <c r="F42" s="67">
        <v>1</v>
      </c>
      <c r="G42" s="67">
        <v>1</v>
      </c>
      <c r="H42" s="67">
        <v>1</v>
      </c>
      <c r="I42" s="67">
        <v>1</v>
      </c>
      <c r="J42" s="67">
        <v>1</v>
      </c>
      <c r="K42" s="67">
        <v>1</v>
      </c>
      <c r="L42" s="67">
        <v>1</v>
      </c>
      <c r="M42" s="67">
        <v>1</v>
      </c>
      <c r="N42" s="67">
        <v>1</v>
      </c>
      <c r="O42" s="67">
        <v>1</v>
      </c>
      <c r="P42" s="67">
        <v>1</v>
      </c>
      <c r="Q42" s="67">
        <v>1</v>
      </c>
      <c r="R42" s="67">
        <v>1</v>
      </c>
    </row>
    <row r="43" spans="1:20" s="55" customFormat="1" hidden="1" outlineLevel="1">
      <c r="A43"/>
      <c r="B43" t="s">
        <v>142</v>
      </c>
      <c r="C43" s="67">
        <v>1</v>
      </c>
      <c r="D43" s="67">
        <v>1</v>
      </c>
      <c r="E43" s="67">
        <v>1</v>
      </c>
      <c r="F43" s="67">
        <v>1</v>
      </c>
      <c r="G43" s="67">
        <v>1</v>
      </c>
      <c r="H43" s="67">
        <v>1</v>
      </c>
      <c r="I43" s="67">
        <v>1</v>
      </c>
      <c r="J43" s="67">
        <v>1</v>
      </c>
      <c r="K43" s="67">
        <v>1</v>
      </c>
      <c r="L43" s="67">
        <v>1</v>
      </c>
      <c r="M43" s="67">
        <v>1</v>
      </c>
      <c r="N43" s="67">
        <v>1</v>
      </c>
      <c r="O43" s="67">
        <v>1</v>
      </c>
      <c r="P43" s="67">
        <v>1</v>
      </c>
      <c r="Q43" s="67">
        <v>1</v>
      </c>
      <c r="R43" s="67">
        <v>1</v>
      </c>
    </row>
    <row r="44" spans="1:20" hidden="1" outlineLevel="1">
      <c r="B44" t="s">
        <v>143</v>
      </c>
      <c r="C44" s="67">
        <v>1</v>
      </c>
      <c r="D44" s="67">
        <v>1</v>
      </c>
      <c r="E44" s="67">
        <v>1</v>
      </c>
      <c r="F44" s="67">
        <v>1</v>
      </c>
      <c r="G44" s="67">
        <v>1</v>
      </c>
      <c r="H44" s="67">
        <v>1</v>
      </c>
      <c r="I44" s="67">
        <v>1</v>
      </c>
      <c r="J44" s="67">
        <v>1</v>
      </c>
      <c r="K44" s="67">
        <v>1</v>
      </c>
      <c r="L44" s="67">
        <v>1</v>
      </c>
      <c r="M44" s="67">
        <v>1</v>
      </c>
      <c r="N44" s="67">
        <v>1</v>
      </c>
      <c r="O44" s="67">
        <v>1</v>
      </c>
      <c r="P44" s="67">
        <v>1</v>
      </c>
      <c r="Q44" s="67">
        <v>1</v>
      </c>
      <c r="R44" s="67">
        <v>1</v>
      </c>
    </row>
    <row r="45" spans="1:20" hidden="1" outlineLevel="1">
      <c r="B45" t="s">
        <v>144</v>
      </c>
      <c r="C45" s="67">
        <v>1</v>
      </c>
      <c r="D45" s="67">
        <v>1</v>
      </c>
      <c r="E45" s="67">
        <v>1</v>
      </c>
      <c r="F45" s="67">
        <v>1</v>
      </c>
      <c r="G45" s="67">
        <v>1</v>
      </c>
      <c r="H45" s="67">
        <v>1</v>
      </c>
      <c r="I45" s="67">
        <v>1</v>
      </c>
      <c r="J45" s="67">
        <v>1</v>
      </c>
      <c r="K45" s="67">
        <v>1</v>
      </c>
      <c r="L45" s="67">
        <v>1</v>
      </c>
      <c r="M45" s="67">
        <v>1</v>
      </c>
      <c r="N45" s="67">
        <v>1</v>
      </c>
      <c r="O45" s="67">
        <v>1</v>
      </c>
      <c r="P45" s="67">
        <v>1</v>
      </c>
      <c r="Q45" s="67">
        <v>1</v>
      </c>
      <c r="R45" s="67">
        <v>1</v>
      </c>
    </row>
    <row r="46" spans="1:20" hidden="1" outlineLevel="1">
      <c r="C46" s="82"/>
      <c r="D46" s="82"/>
      <c r="E46" s="83"/>
      <c r="F46" s="82"/>
      <c r="G46" s="82"/>
      <c r="H46" s="82"/>
      <c r="I46" s="82"/>
      <c r="J46" s="82"/>
      <c r="K46" s="82"/>
      <c r="L46" s="82"/>
      <c r="M46" s="82"/>
      <c r="N46" s="82"/>
      <c r="O46" s="82"/>
      <c r="P46" s="82"/>
      <c r="Q46" s="82"/>
      <c r="R46" s="82"/>
    </row>
    <row r="47" spans="1:20" hidden="1" outlineLevel="1"/>
    <row r="48" spans="1:20" s="78" customFormat="1" collapsed="1">
      <c r="A48" s="139" t="s">
        <v>153</v>
      </c>
      <c r="C48" s="139">
        <v>2020</v>
      </c>
      <c r="D48" s="139">
        <v>2021</v>
      </c>
      <c r="E48" s="139">
        <v>2022</v>
      </c>
      <c r="F48" s="139">
        <v>2023</v>
      </c>
      <c r="G48" s="139">
        <v>2024</v>
      </c>
      <c r="H48" s="139">
        <v>2025</v>
      </c>
      <c r="I48" s="139">
        <v>2026</v>
      </c>
      <c r="J48" s="139">
        <v>2027</v>
      </c>
      <c r="K48" s="139">
        <v>2028</v>
      </c>
      <c r="L48" s="139">
        <v>2029</v>
      </c>
      <c r="M48" s="139">
        <v>2030</v>
      </c>
      <c r="N48" s="139">
        <v>2031</v>
      </c>
      <c r="O48" s="139">
        <v>2032</v>
      </c>
      <c r="P48" s="139">
        <v>2033</v>
      </c>
      <c r="Q48" s="139">
        <v>2034</v>
      </c>
      <c r="R48" s="139">
        <v>2035</v>
      </c>
      <c r="T48" s="139" t="s">
        <v>154</v>
      </c>
    </row>
    <row r="49" spans="1:20">
      <c r="B49" s="84" t="s">
        <v>134</v>
      </c>
      <c r="C49" s="85">
        <f t="shared" ref="C49:R59" si="13">C21*C35</f>
        <v>2.053372</v>
      </c>
      <c r="D49" s="85">
        <f t="shared" si="13"/>
        <v>2.171621</v>
      </c>
      <c r="E49" s="85">
        <f t="shared" si="13"/>
        <v>1.935189</v>
      </c>
      <c r="F49" s="85">
        <f t="shared" si="13"/>
        <v>1.913198215909091</v>
      </c>
      <c r="G49" s="85">
        <f t="shared" si="13"/>
        <v>1.891207431818182</v>
      </c>
      <c r="H49" s="86">
        <f t="shared" si="13"/>
        <v>1.8692166477272727</v>
      </c>
      <c r="I49" s="86">
        <f t="shared" si="13"/>
        <v>1.8472258636363637</v>
      </c>
      <c r="J49" s="86">
        <f t="shared" si="13"/>
        <v>1.0403839953409089</v>
      </c>
      <c r="K49" s="86">
        <v>1.0098168054545456</v>
      </c>
      <c r="L49" s="86">
        <v>0.99750196636363653</v>
      </c>
      <c r="M49" s="86">
        <v>0.9851871272727275</v>
      </c>
      <c r="N49" s="85">
        <v>0.96055744909090923</v>
      </c>
      <c r="O49" s="85">
        <v>0.93592777090909096</v>
      </c>
      <c r="P49" s="85">
        <v>0.9112980927272728</v>
      </c>
      <c r="Q49" s="85">
        <v>0.88666841454545453</v>
      </c>
      <c r="R49" s="85">
        <v>0.86203873636363648</v>
      </c>
      <c r="T49" s="102">
        <f>SUM(H49:L49)</f>
        <v>6.7641452785227276</v>
      </c>
    </row>
    <row r="50" spans="1:20">
      <c r="B50" s="84" t="s">
        <v>135</v>
      </c>
      <c r="C50" s="85">
        <f t="shared" si="13"/>
        <v>1.558268</v>
      </c>
      <c r="D50" s="85">
        <f t="shared" si="13"/>
        <v>0.62856100000000004</v>
      </c>
      <c r="E50" s="85">
        <f t="shared" si="13"/>
        <v>0.60531999999999997</v>
      </c>
      <c r="F50" s="85">
        <f t="shared" si="13"/>
        <v>0.59844136363636358</v>
      </c>
      <c r="G50" s="85">
        <f t="shared" si="13"/>
        <v>0.5915627272727273</v>
      </c>
      <c r="H50" s="86">
        <f t="shared" si="13"/>
        <v>0.58468409090909079</v>
      </c>
      <c r="I50" s="86">
        <f t="shared" si="13"/>
        <v>0.57780545454545451</v>
      </c>
      <c r="J50" s="86">
        <f t="shared" si="13"/>
        <v>0.57092681818181812</v>
      </c>
      <c r="K50" s="86">
        <f t="shared" si="13"/>
        <v>0.56404818181818173</v>
      </c>
      <c r="L50" s="86">
        <f t="shared" si="13"/>
        <v>0.55716954545454545</v>
      </c>
      <c r="M50" s="86">
        <f t="shared" si="13"/>
        <v>0.55029090909090916</v>
      </c>
      <c r="N50" s="85">
        <f t="shared" si="13"/>
        <v>0.53653363636363638</v>
      </c>
      <c r="O50" s="85">
        <f t="shared" si="13"/>
        <v>0.52277636363636359</v>
      </c>
      <c r="P50" s="85">
        <f t="shared" si="13"/>
        <v>0.50901909090909092</v>
      </c>
      <c r="Q50" s="85">
        <f t="shared" si="13"/>
        <v>0.49526181818181814</v>
      </c>
      <c r="R50" s="85">
        <f t="shared" si="13"/>
        <v>0.48150454545454541</v>
      </c>
      <c r="T50" s="102">
        <f t="shared" ref="T50:T61" si="14">SUM(H50:L50)</f>
        <v>2.8546340909090908</v>
      </c>
    </row>
    <row r="51" spans="1:20">
      <c r="B51" s="84" t="s">
        <v>136</v>
      </c>
      <c r="C51" s="85">
        <f t="shared" si="13"/>
        <v>1.1819949999999999</v>
      </c>
      <c r="D51" s="85">
        <f t="shared" si="13"/>
        <v>0.94363200000000003</v>
      </c>
      <c r="E51" s="85">
        <f t="shared" si="13"/>
        <v>0.83840700000000001</v>
      </c>
      <c r="F51" s="85">
        <f t="shared" si="13"/>
        <v>0.82887964772727274</v>
      </c>
      <c r="G51" s="85">
        <f t="shared" si="13"/>
        <v>0.81935229545454547</v>
      </c>
      <c r="H51" s="86">
        <f t="shared" si="13"/>
        <v>0.80982494318181808</v>
      </c>
      <c r="I51" s="86">
        <f t="shared" si="13"/>
        <v>0.80029759090909092</v>
      </c>
      <c r="J51" s="86">
        <f t="shared" si="13"/>
        <v>0.79077023863636364</v>
      </c>
      <c r="K51" s="86">
        <f t="shared" si="13"/>
        <v>0.78124288636363637</v>
      </c>
      <c r="L51" s="86">
        <f t="shared" si="13"/>
        <v>0.77171553409090921</v>
      </c>
      <c r="M51" s="86">
        <f t="shared" si="13"/>
        <v>0.38109409090909097</v>
      </c>
      <c r="N51" s="85">
        <f t="shared" si="13"/>
        <v>0.37156673863636364</v>
      </c>
      <c r="O51" s="85">
        <f t="shared" si="13"/>
        <v>0.36203938636363636</v>
      </c>
      <c r="P51" s="85">
        <f t="shared" si="13"/>
        <v>0.35251203409090909</v>
      </c>
      <c r="Q51" s="85">
        <f t="shared" si="13"/>
        <v>0.34298468181818181</v>
      </c>
      <c r="R51" s="85">
        <f t="shared" si="13"/>
        <v>0.33345732954545454</v>
      </c>
      <c r="T51" s="102">
        <f t="shared" si="14"/>
        <v>3.9538511931818183</v>
      </c>
    </row>
    <row r="52" spans="1:20">
      <c r="B52" s="84" t="s">
        <v>137</v>
      </c>
      <c r="C52" s="85">
        <f t="shared" si="13"/>
        <v>0.79064000000000001</v>
      </c>
      <c r="D52" s="85">
        <f t="shared" si="13"/>
        <v>0.86708399999999997</v>
      </c>
      <c r="E52" s="85">
        <f t="shared" si="13"/>
        <v>0.82803599999999999</v>
      </c>
      <c r="F52" s="85">
        <f t="shared" si="13"/>
        <v>0.81862650000000003</v>
      </c>
      <c r="G52" s="85">
        <f t="shared" si="13"/>
        <v>0.80921699999999996</v>
      </c>
      <c r="H52" s="86">
        <f t="shared" si="13"/>
        <v>0.79980749999999989</v>
      </c>
      <c r="I52" s="86">
        <f t="shared" si="13"/>
        <v>0.79039799999999993</v>
      </c>
      <c r="J52" s="86">
        <f t="shared" si="13"/>
        <v>0.78098849999999997</v>
      </c>
      <c r="K52" s="86">
        <f t="shared" si="13"/>
        <v>0.7715789999999999</v>
      </c>
      <c r="L52" s="86">
        <f t="shared" si="13"/>
        <v>0.76216950000000006</v>
      </c>
      <c r="M52" s="86">
        <f t="shared" si="13"/>
        <v>0.7527600000000001</v>
      </c>
      <c r="N52" s="85">
        <f t="shared" si="13"/>
        <v>0.73394099999999995</v>
      </c>
      <c r="O52" s="85">
        <f t="shared" si="13"/>
        <v>0.71512200000000004</v>
      </c>
      <c r="P52" s="85">
        <f t="shared" si="13"/>
        <v>0.69630300000000001</v>
      </c>
      <c r="Q52" s="85">
        <f t="shared" si="13"/>
        <v>0.67748399999999998</v>
      </c>
      <c r="R52" s="85">
        <f t="shared" si="13"/>
        <v>0.65866499999999994</v>
      </c>
      <c r="T52" s="102">
        <f t="shared" si="14"/>
        <v>3.9049424999999998</v>
      </c>
    </row>
    <row r="53" spans="1:20">
      <c r="B53" s="84" t="s">
        <v>138</v>
      </c>
      <c r="C53" s="85">
        <f t="shared" si="13"/>
        <v>0.34925699999999998</v>
      </c>
      <c r="D53" s="85">
        <f t="shared" si="13"/>
        <v>0.32185399999999997</v>
      </c>
      <c r="E53" s="85">
        <f t="shared" si="13"/>
        <v>0.38373499999999999</v>
      </c>
      <c r="F53" s="85">
        <f t="shared" si="13"/>
        <v>0.37937437499999999</v>
      </c>
      <c r="G53" s="85">
        <f t="shared" si="13"/>
        <v>0.37501374999999998</v>
      </c>
      <c r="H53" s="86">
        <f t="shared" si="13"/>
        <v>0.37065312499999997</v>
      </c>
      <c r="I53" s="86">
        <f t="shared" si="13"/>
        <v>0.36629249999999997</v>
      </c>
      <c r="J53" s="86">
        <f t="shared" si="13"/>
        <v>0.36193187499999996</v>
      </c>
      <c r="K53" s="86">
        <f t="shared" si="13"/>
        <v>0.35757124999999995</v>
      </c>
      <c r="L53" s="86">
        <f t="shared" si="13"/>
        <v>0.353210625</v>
      </c>
      <c r="M53" s="86">
        <f t="shared" si="13"/>
        <v>0.34885000000000005</v>
      </c>
      <c r="N53" s="85">
        <f t="shared" si="13"/>
        <v>0.34012874999999998</v>
      </c>
      <c r="O53" s="85">
        <f t="shared" si="13"/>
        <v>0.33140750000000002</v>
      </c>
      <c r="P53" s="85">
        <f t="shared" si="13"/>
        <v>0.32268625000000001</v>
      </c>
      <c r="Q53" s="85">
        <f t="shared" si="13"/>
        <v>0.31396499999999999</v>
      </c>
      <c r="R53" s="85">
        <f t="shared" si="13"/>
        <v>0.30524374999999998</v>
      </c>
      <c r="T53" s="102">
        <f t="shared" si="14"/>
        <v>1.8096593749999998</v>
      </c>
    </row>
    <row r="54" spans="1:20">
      <c r="B54" s="84" t="s">
        <v>139</v>
      </c>
      <c r="C54" s="85">
        <f t="shared" si="13"/>
        <v>5.9208999999999998E-2</v>
      </c>
      <c r="D54" s="85">
        <f t="shared" si="13"/>
        <v>5.7715000000000002E-2</v>
      </c>
      <c r="E54" s="85">
        <f t="shared" si="13"/>
        <v>6.1830999999999997E-2</v>
      </c>
      <c r="F54" s="85">
        <f t="shared" si="13"/>
        <v>6.0764948275862062E-2</v>
      </c>
      <c r="G54" s="85">
        <f t="shared" si="13"/>
        <v>5.9698896551724147E-2</v>
      </c>
      <c r="H54" s="86">
        <f t="shared" si="13"/>
        <v>5.8632844827586211E-2</v>
      </c>
      <c r="I54" s="86">
        <f t="shared" si="13"/>
        <v>5.7566793103448276E-2</v>
      </c>
      <c r="J54" s="86">
        <f t="shared" si="13"/>
        <v>5.6500741379310354E-2</v>
      </c>
      <c r="K54" s="86">
        <f t="shared" si="13"/>
        <v>5.5434689655172419E-2</v>
      </c>
      <c r="L54" s="86">
        <f t="shared" si="13"/>
        <v>5.4368637931034483E-2</v>
      </c>
      <c r="M54" s="86">
        <f t="shared" si="13"/>
        <v>5.3302586206896554E-2</v>
      </c>
      <c r="N54" s="85">
        <f t="shared" si="13"/>
        <v>5.1170482758620683E-2</v>
      </c>
      <c r="O54" s="85">
        <f t="shared" si="13"/>
        <v>4.9038379310344833E-2</v>
      </c>
      <c r="P54" s="85">
        <f t="shared" si="13"/>
        <v>4.6906275862068969E-2</v>
      </c>
      <c r="Q54" s="85">
        <f t="shared" si="13"/>
        <v>4.4774172413793105E-2</v>
      </c>
      <c r="R54" s="85">
        <f t="shared" si="13"/>
        <v>4.2642068965517241E-2</v>
      </c>
      <c r="T54" s="102">
        <f t="shared" si="14"/>
        <v>0.28250370689655174</v>
      </c>
    </row>
    <row r="55" spans="1:20">
      <c r="B55" s="84" t="s">
        <v>140</v>
      </c>
      <c r="C55" s="85">
        <f t="shared" si="13"/>
        <v>0.111924</v>
      </c>
      <c r="D55" s="85">
        <f t="shared" si="13"/>
        <v>0.114568</v>
      </c>
      <c r="E55" s="85">
        <f t="shared" si="13"/>
        <v>9.8225999999999994E-2</v>
      </c>
      <c r="F55" s="85">
        <f t="shared" si="13"/>
        <v>9.6532448275862062E-2</v>
      </c>
      <c r="G55" s="85">
        <f t="shared" si="13"/>
        <v>9.4838896551724144E-2</v>
      </c>
      <c r="H55" s="86">
        <f t="shared" si="13"/>
        <v>9.3145344827586213E-2</v>
      </c>
      <c r="I55" s="86">
        <f t="shared" si="13"/>
        <v>9.1451793103448281E-2</v>
      </c>
      <c r="J55" s="86">
        <f t="shared" si="13"/>
        <v>8.975824137931035E-2</v>
      </c>
      <c r="K55" s="86">
        <f t="shared" si="13"/>
        <v>8.8064689655172418E-2</v>
      </c>
      <c r="L55" s="86">
        <f t="shared" si="13"/>
        <v>8.6371137931034486E-2</v>
      </c>
      <c r="M55" s="86">
        <f t="shared" si="13"/>
        <v>8.4677586206896555E-2</v>
      </c>
      <c r="N55" s="85">
        <f t="shared" si="13"/>
        <v>8.1290482758620677E-2</v>
      </c>
      <c r="O55" s="85">
        <f t="shared" si="13"/>
        <v>7.7903379310344842E-2</v>
      </c>
      <c r="P55" s="85">
        <f t="shared" si="13"/>
        <v>7.4516275862068965E-2</v>
      </c>
      <c r="Q55" s="85">
        <f t="shared" si="13"/>
        <v>7.1129172413793101E-2</v>
      </c>
      <c r="R55" s="85">
        <f t="shared" si="13"/>
        <v>6.7742068965517238E-2</v>
      </c>
      <c r="T55" s="102">
        <f t="shared" si="14"/>
        <v>0.44879120689655172</v>
      </c>
    </row>
    <row r="56" spans="1:20">
      <c r="B56" s="84" t="s">
        <v>141</v>
      </c>
      <c r="C56" s="85">
        <f t="shared" si="13"/>
        <v>9.6543000000000004E-2</v>
      </c>
      <c r="D56" s="85">
        <f t="shared" si="13"/>
        <v>8.8527999999999996E-2</v>
      </c>
      <c r="E56" s="85">
        <f t="shared" si="13"/>
        <v>9.4852000000000006E-2</v>
      </c>
      <c r="F56" s="85">
        <f t="shared" si="13"/>
        <v>9.321662068965518E-2</v>
      </c>
      <c r="G56" s="85">
        <f t="shared" si="13"/>
        <v>9.1581241379310369E-2</v>
      </c>
      <c r="H56" s="86">
        <f t="shared" si="13"/>
        <v>8.9945862068965529E-2</v>
      </c>
      <c r="I56" s="86">
        <f t="shared" si="13"/>
        <v>8.8310482758620704E-2</v>
      </c>
      <c r="J56" s="86">
        <f t="shared" si="13"/>
        <v>8.6675103448275878E-2</v>
      </c>
      <c r="K56" s="86">
        <f t="shared" si="13"/>
        <v>8.5039724137931053E-2</v>
      </c>
      <c r="L56" s="86">
        <f t="shared" si="13"/>
        <v>8.3404344827586227E-2</v>
      </c>
      <c r="M56" s="86">
        <f t="shared" si="13"/>
        <v>8.1768965517241388E-2</v>
      </c>
      <c r="N56" s="85">
        <f t="shared" si="13"/>
        <v>7.8498206896551723E-2</v>
      </c>
      <c r="O56" s="85">
        <f t="shared" si="13"/>
        <v>7.5227448275862085E-2</v>
      </c>
      <c r="P56" s="85">
        <f t="shared" si="13"/>
        <v>7.1956689655172421E-2</v>
      </c>
      <c r="Q56" s="85">
        <f t="shared" si="13"/>
        <v>6.8685931034482769E-2</v>
      </c>
      <c r="R56" s="85">
        <f t="shared" si="13"/>
        <v>6.5415172413793118E-2</v>
      </c>
      <c r="T56" s="102">
        <f t="shared" si="14"/>
        <v>0.4333755172413794</v>
      </c>
    </row>
    <row r="57" spans="1:20">
      <c r="B57" s="84" t="s">
        <v>142</v>
      </c>
      <c r="C57" s="85">
        <f t="shared" si="13"/>
        <v>1.296381</v>
      </c>
      <c r="D57" s="85">
        <f t="shared" si="13"/>
        <v>1.180213</v>
      </c>
      <c r="E57" s="85">
        <f t="shared" si="13"/>
        <v>1.0912390000000001</v>
      </c>
      <c r="F57" s="85">
        <f t="shared" si="13"/>
        <v>1.0724245344827588</v>
      </c>
      <c r="G57" s="85">
        <f t="shared" si="13"/>
        <v>1.0536100689655175</v>
      </c>
      <c r="H57" s="86">
        <f t="shared" si="13"/>
        <v>1.0347956034482761</v>
      </c>
      <c r="I57" s="86">
        <f t="shared" si="13"/>
        <v>1.0159811379310346</v>
      </c>
      <c r="J57" s="86">
        <f t="shared" si="13"/>
        <v>0.99716667241379331</v>
      </c>
      <c r="K57" s="86">
        <f t="shared" si="13"/>
        <v>0.97835220689655189</v>
      </c>
      <c r="L57" s="86">
        <f t="shared" si="13"/>
        <v>0.95953774137931047</v>
      </c>
      <c r="M57" s="86">
        <f t="shared" si="13"/>
        <v>0.94072327586206905</v>
      </c>
      <c r="N57" s="85">
        <f t="shared" si="13"/>
        <v>0.90309434482758622</v>
      </c>
      <c r="O57" s="85">
        <f t="shared" si="13"/>
        <v>0.86546541379310371</v>
      </c>
      <c r="P57" s="85">
        <f t="shared" si="13"/>
        <v>0.82783648275862087</v>
      </c>
      <c r="Q57" s="85">
        <f t="shared" si="13"/>
        <v>0.79020755172413804</v>
      </c>
      <c r="R57" s="85">
        <f t="shared" si="13"/>
        <v>0.75257862068965531</v>
      </c>
      <c r="T57" s="102">
        <f t="shared" si="14"/>
        <v>4.9858333620689663</v>
      </c>
    </row>
    <row r="58" spans="1:20">
      <c r="B58" s="84" t="s">
        <v>143</v>
      </c>
      <c r="C58" s="85">
        <f t="shared" si="13"/>
        <v>3.6377E-2</v>
      </c>
      <c r="D58" s="85">
        <f t="shared" si="13"/>
        <v>3.6879000000000002E-2</v>
      </c>
      <c r="E58" s="85">
        <f t="shared" si="13"/>
        <v>3.5693000000000003E-2</v>
      </c>
      <c r="F58" s="85">
        <f t="shared" si="13"/>
        <v>3.5077603448275867E-2</v>
      </c>
      <c r="G58" s="85">
        <f t="shared" si="13"/>
        <v>3.4462206896551731E-2</v>
      </c>
      <c r="H58" s="86">
        <f t="shared" si="13"/>
        <v>3.3846810344827595E-2</v>
      </c>
      <c r="I58" s="86">
        <f t="shared" si="13"/>
        <v>3.3231413793103452E-2</v>
      </c>
      <c r="J58" s="86">
        <f t="shared" si="13"/>
        <v>3.2616017241379316E-2</v>
      </c>
      <c r="K58" s="86">
        <f t="shared" si="13"/>
        <v>3.2000620689655181E-2</v>
      </c>
      <c r="L58" s="86">
        <f t="shared" si="13"/>
        <v>3.1385224137931038E-2</v>
      </c>
      <c r="M58" s="86">
        <f t="shared" si="13"/>
        <v>3.0769827586206902E-2</v>
      </c>
      <c r="N58" s="85">
        <f t="shared" si="13"/>
        <v>2.9539034482758623E-2</v>
      </c>
      <c r="O58" s="85">
        <f t="shared" si="13"/>
        <v>2.8308241379310352E-2</v>
      </c>
      <c r="P58" s="85">
        <f t="shared" si="13"/>
        <v>2.7077448275862073E-2</v>
      </c>
      <c r="Q58" s="85">
        <f t="shared" si="13"/>
        <v>2.5846655172413795E-2</v>
      </c>
      <c r="R58" s="85">
        <f t="shared" si="13"/>
        <v>2.461586206896552E-2</v>
      </c>
      <c r="T58" s="102">
        <f t="shared" si="14"/>
        <v>0.1630800862068966</v>
      </c>
    </row>
    <row r="59" spans="1:20">
      <c r="B59" s="84" t="s">
        <v>144</v>
      </c>
      <c r="C59" s="85">
        <f t="shared" si="13"/>
        <v>0.18234900000000001</v>
      </c>
      <c r="D59" s="85">
        <f t="shared" si="13"/>
        <v>0.18259800000000001</v>
      </c>
      <c r="E59" s="85">
        <f t="shared" si="13"/>
        <v>0.17355100000000001</v>
      </c>
      <c r="F59" s="85">
        <f t="shared" si="13"/>
        <v>0.17055874137931035</v>
      </c>
      <c r="G59" s="85">
        <f t="shared" si="13"/>
        <v>0.16756648275862074</v>
      </c>
      <c r="H59" s="86">
        <f t="shared" si="13"/>
        <v>0.16457422413793107</v>
      </c>
      <c r="I59" s="86">
        <f t="shared" si="13"/>
        <v>0.16158196551724141</v>
      </c>
      <c r="J59" s="86">
        <f t="shared" si="13"/>
        <v>0.15858970689655177</v>
      </c>
      <c r="K59" s="86">
        <f t="shared" si="13"/>
        <v>0.15559744827586211</v>
      </c>
      <c r="L59" s="86">
        <f t="shared" si="13"/>
        <v>0.15260518965517245</v>
      </c>
      <c r="M59" s="86">
        <f t="shared" si="13"/>
        <v>0.14961293103448278</v>
      </c>
      <c r="N59" s="85">
        <f t="shared" si="13"/>
        <v>0.14362841379310345</v>
      </c>
      <c r="O59" s="85">
        <f t="shared" si="13"/>
        <v>0.13764389655172418</v>
      </c>
      <c r="P59" s="85">
        <f t="shared" si="13"/>
        <v>0.13165937931034485</v>
      </c>
      <c r="Q59" s="85">
        <f t="shared" si="13"/>
        <v>0.12567486206896553</v>
      </c>
      <c r="R59" s="85">
        <f t="shared" si="13"/>
        <v>0.11969034482758623</v>
      </c>
      <c r="T59" s="102">
        <f t="shared" si="14"/>
        <v>0.79294853448275882</v>
      </c>
    </row>
    <row r="60" spans="1:20" ht="16.5" customHeight="1">
      <c r="A60" s="2"/>
      <c r="B60" s="2"/>
      <c r="C60" s="87"/>
      <c r="D60" s="87"/>
      <c r="E60" s="87"/>
      <c r="F60" s="87"/>
      <c r="G60" s="87"/>
      <c r="H60" s="87"/>
      <c r="I60" s="87"/>
      <c r="J60" s="87"/>
      <c r="K60" s="87"/>
      <c r="L60" s="87"/>
      <c r="M60" s="87"/>
      <c r="N60" s="87"/>
      <c r="O60" s="87"/>
      <c r="P60" s="87"/>
      <c r="Q60" s="87"/>
      <c r="R60" s="87"/>
      <c r="T60" s="66"/>
    </row>
    <row r="61" spans="1:20" s="92" customFormat="1" ht="15.75">
      <c r="A61" s="89" t="s">
        <v>155</v>
      </c>
      <c r="B61" s="90"/>
      <c r="C61" s="91">
        <f t="shared" ref="C61:R61" si="15">SUM(C49:C59)</f>
        <v>7.7163149999999998</v>
      </c>
      <c r="D61" s="91">
        <f t="shared" si="15"/>
        <v>6.5932529999999998</v>
      </c>
      <c r="E61" s="91">
        <f t="shared" si="15"/>
        <v>6.1460790000000003</v>
      </c>
      <c r="F61" s="91">
        <f t="shared" si="15"/>
        <v>6.0670949988244525</v>
      </c>
      <c r="G61" s="91">
        <f t="shared" si="15"/>
        <v>5.9881109976489029</v>
      </c>
      <c r="H61" s="91">
        <f t="shared" si="15"/>
        <v>5.9091269964733533</v>
      </c>
      <c r="I61" s="91">
        <f t="shared" si="15"/>
        <v>5.8301429952978054</v>
      </c>
      <c r="J61" s="91">
        <f t="shared" si="15"/>
        <v>4.9663079099177114</v>
      </c>
      <c r="K61" s="91">
        <f t="shared" si="15"/>
        <v>4.878747502946708</v>
      </c>
      <c r="L61" s="91">
        <f t="shared" si="15"/>
        <v>4.8094394467711608</v>
      </c>
      <c r="M61" s="91">
        <f t="shared" si="15"/>
        <v>4.3590372996865216</v>
      </c>
      <c r="N61" s="91">
        <f t="shared" si="15"/>
        <v>4.2299485396081504</v>
      </c>
      <c r="O61" s="91">
        <f t="shared" si="15"/>
        <v>4.1008597795297819</v>
      </c>
      <c r="P61" s="91">
        <f t="shared" si="15"/>
        <v>3.9717710194514106</v>
      </c>
      <c r="Q61" s="91">
        <f t="shared" si="15"/>
        <v>3.8426822593730403</v>
      </c>
      <c r="R61" s="91">
        <f t="shared" si="15"/>
        <v>3.7135934992946709</v>
      </c>
      <c r="T61" s="191">
        <f t="shared" si="14"/>
        <v>26.39376485140674</v>
      </c>
    </row>
    <row r="62" spans="1:20">
      <c r="A62" s="94"/>
      <c r="B62" s="94"/>
      <c r="C62" s="93"/>
      <c r="D62" s="93"/>
      <c r="E62" s="93"/>
      <c r="F62" s="93"/>
      <c r="G62" s="93"/>
      <c r="H62" s="93"/>
      <c r="I62" s="93"/>
      <c r="J62" s="93"/>
      <c r="K62" s="93"/>
      <c r="L62" s="93"/>
      <c r="M62" s="93"/>
      <c r="N62" s="93"/>
      <c r="O62" s="93"/>
      <c r="P62" s="93"/>
      <c r="Q62" s="93"/>
      <c r="R62" s="93"/>
    </row>
    <row r="63" spans="1:20">
      <c r="F63" s="66"/>
      <c r="G63" s="66"/>
      <c r="H63" s="66"/>
      <c r="I63" s="66"/>
      <c r="J63" s="66"/>
      <c r="K63" s="66"/>
      <c r="L63" s="66"/>
      <c r="M63" s="66"/>
    </row>
    <row r="64" spans="1:20">
      <c r="F64" s="37"/>
      <c r="G64" s="37"/>
      <c r="H64" s="37"/>
      <c r="I64" s="37"/>
      <c r="J64" s="37"/>
      <c r="K64" s="37"/>
      <c r="L64" s="37"/>
      <c r="M64" s="37"/>
    </row>
    <row r="66" spans="2:16">
      <c r="B66" s="69"/>
      <c r="C66" s="88"/>
      <c r="D66" s="88"/>
      <c r="E66" s="88"/>
      <c r="F66" s="88"/>
      <c r="G66" s="88"/>
      <c r="H66" s="88"/>
      <c r="I66" s="88"/>
      <c r="J66" s="88"/>
      <c r="K66" s="2"/>
      <c r="L66" s="2"/>
      <c r="M66" s="2"/>
      <c r="N66" s="2"/>
      <c r="O66" s="2"/>
      <c r="P66" s="2"/>
    </row>
    <row r="67" spans="2:16">
      <c r="B67" s="69"/>
      <c r="C67" s="69"/>
      <c r="D67" s="69"/>
      <c r="E67" s="69"/>
      <c r="F67" s="69"/>
      <c r="G67" s="69"/>
      <c r="H67" s="69"/>
      <c r="I67" s="69"/>
      <c r="J67" s="69"/>
      <c r="K67" s="64"/>
      <c r="L67" s="64"/>
    </row>
    <row r="68" spans="2:16">
      <c r="B68" s="69"/>
      <c r="C68" s="69"/>
      <c r="D68" s="69"/>
      <c r="E68" s="69"/>
      <c r="F68" s="69"/>
      <c r="G68" s="69"/>
      <c r="H68" s="69"/>
      <c r="I68" s="69"/>
      <c r="J68" s="69"/>
    </row>
    <row r="69" spans="2:16">
      <c r="B69" s="69"/>
      <c r="C69" s="69"/>
      <c r="D69" s="69"/>
      <c r="E69" s="69"/>
      <c r="F69" s="69"/>
      <c r="G69" s="69"/>
      <c r="H69" s="69"/>
      <c r="I69" s="69"/>
      <c r="J69" s="69"/>
    </row>
    <row r="70" spans="2:16">
      <c r="B70" s="69"/>
      <c r="C70" s="69"/>
      <c r="D70" s="69"/>
      <c r="E70" s="69"/>
      <c r="F70" s="69"/>
      <c r="G70" s="69"/>
      <c r="H70" s="69"/>
      <c r="I70" s="69"/>
      <c r="J70" s="69"/>
    </row>
    <row r="71" spans="2:16">
      <c r="B71" s="69"/>
      <c r="C71" s="69"/>
      <c r="D71" s="69"/>
      <c r="E71" s="69"/>
      <c r="F71" s="69"/>
      <c r="G71" s="69"/>
      <c r="H71" s="69"/>
      <c r="I71" s="69"/>
      <c r="J71" s="69"/>
    </row>
    <row r="72" spans="2:16">
      <c r="B72" s="69"/>
      <c r="C72" s="69"/>
      <c r="D72" s="69"/>
      <c r="E72" s="69"/>
      <c r="F72" s="69"/>
      <c r="G72" s="69"/>
      <c r="H72" s="69"/>
      <c r="I72" s="69"/>
      <c r="J72" s="69"/>
    </row>
    <row r="73" spans="2:16">
      <c r="B73" s="69"/>
      <c r="C73" s="69"/>
      <c r="D73" s="69"/>
      <c r="E73" s="69"/>
      <c r="F73" s="69"/>
      <c r="G73" s="69"/>
      <c r="H73" s="69"/>
      <c r="I73" s="69"/>
      <c r="J73" s="69"/>
    </row>
    <row r="74" spans="2:16">
      <c r="B74" s="69"/>
      <c r="C74" s="69"/>
      <c r="D74" s="69"/>
      <c r="E74" s="69"/>
      <c r="F74" s="69"/>
      <c r="G74" s="69"/>
      <c r="H74" s="69"/>
      <c r="I74" s="69"/>
      <c r="J74" s="69"/>
    </row>
    <row r="75" spans="2:16">
      <c r="B75" s="69"/>
      <c r="C75" s="69"/>
      <c r="D75" s="69"/>
      <c r="E75" s="69"/>
      <c r="F75" s="69"/>
      <c r="G75" s="69"/>
      <c r="H75" s="69"/>
      <c r="I75" s="69"/>
      <c r="J75" s="69"/>
    </row>
    <row r="76" spans="2:16">
      <c r="B76" s="69"/>
      <c r="C76" s="69"/>
      <c r="D76" s="69"/>
      <c r="E76" s="69"/>
      <c r="F76" s="69"/>
      <c r="G76" s="69"/>
      <c r="H76" s="69"/>
      <c r="I76" s="69"/>
      <c r="J76" s="69"/>
    </row>
    <row r="77" spans="2:16">
      <c r="B77" s="69"/>
      <c r="C77" s="69"/>
      <c r="D77" s="69"/>
      <c r="E77" s="69"/>
      <c r="F77" s="69"/>
      <c r="G77" s="69"/>
      <c r="H77" s="69"/>
      <c r="I77" s="69"/>
      <c r="J77" s="69"/>
    </row>
    <row r="81" spans="3:10">
      <c r="C81" s="64"/>
      <c r="D81" s="64"/>
      <c r="E81" s="64"/>
      <c r="F81" s="64"/>
      <c r="G81" s="64"/>
      <c r="H81" s="64"/>
      <c r="I81" s="64"/>
      <c r="J81" s="64"/>
    </row>
    <row r="82" spans="3:10">
      <c r="C82" s="64"/>
      <c r="D82" s="64"/>
      <c r="E82" s="64"/>
      <c r="F82" s="64"/>
      <c r="G82" s="64"/>
      <c r="H82" s="64"/>
      <c r="I82" s="64"/>
      <c r="J82" s="64"/>
    </row>
    <row r="83" spans="3:10">
      <c r="C83" s="64"/>
      <c r="D83" s="64"/>
      <c r="E83" s="64"/>
      <c r="F83" s="64"/>
      <c r="G83" s="64"/>
      <c r="H83" s="64"/>
      <c r="I83" s="64"/>
      <c r="J83" s="64"/>
    </row>
    <row r="84" spans="3:10">
      <c r="C84" s="64"/>
      <c r="D84" s="64"/>
      <c r="E84" s="64"/>
      <c r="F84" s="64"/>
      <c r="G84" s="64"/>
      <c r="H84" s="64"/>
      <c r="I84" s="64"/>
      <c r="J84" s="64"/>
    </row>
    <row r="85" spans="3:10">
      <c r="C85" s="64"/>
      <c r="D85" s="64"/>
      <c r="E85" s="64"/>
      <c r="F85" s="64"/>
      <c r="G85" s="64"/>
      <c r="H85" s="64"/>
      <c r="I85" s="64"/>
      <c r="J85" s="64"/>
    </row>
    <row r="86" spans="3:10">
      <c r="C86" s="64"/>
      <c r="D86" s="64"/>
      <c r="E86" s="64"/>
      <c r="F86" s="64"/>
      <c r="G86" s="64"/>
      <c r="H86" s="64"/>
      <c r="I86" s="64"/>
      <c r="J86" s="64"/>
    </row>
  </sheetData>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DFCDD-16BA-4775-8B1C-6FD50A46D370}">
  <sheetPr>
    <tabColor theme="8" tint="0.79998168889431442"/>
  </sheetPr>
  <dimension ref="A1:R30"/>
  <sheetViews>
    <sheetView zoomScale="90" zoomScaleNormal="90" workbookViewId="0">
      <selection activeCell="G8" sqref="G8"/>
    </sheetView>
  </sheetViews>
  <sheetFormatPr defaultRowHeight="15"/>
  <cols>
    <col min="1" max="1" width="34.140625" customWidth="1"/>
    <col min="2" max="2" width="23.85546875" customWidth="1"/>
    <col min="7" max="7" width="12.5703125" customWidth="1"/>
    <col min="15" max="15" width="13.42578125" customWidth="1"/>
  </cols>
  <sheetData>
    <row r="1" spans="1:18" s="2" customFormat="1">
      <c r="A1" s="2" t="s">
        <v>156</v>
      </c>
    </row>
    <row r="2" spans="1:18" s="10" customFormat="1"/>
    <row r="3" spans="1:18" s="2" customFormat="1">
      <c r="A3" s="2" t="s">
        <v>157</v>
      </c>
      <c r="C3" s="250" t="s">
        <v>158</v>
      </c>
      <c r="D3" s="250"/>
      <c r="E3" s="250"/>
      <c r="I3" s="250" t="s">
        <v>159</v>
      </c>
      <c r="J3" s="250"/>
      <c r="K3" s="250"/>
      <c r="Q3" s="2" t="s">
        <v>160</v>
      </c>
    </row>
    <row r="4" spans="1:18">
      <c r="C4" s="2" t="s">
        <v>161</v>
      </c>
      <c r="D4" s="2" t="s">
        <v>162</v>
      </c>
      <c r="E4" s="2" t="s">
        <v>163</v>
      </c>
      <c r="I4" t="s">
        <v>161</v>
      </c>
      <c r="J4" t="s">
        <v>162</v>
      </c>
      <c r="K4" t="s">
        <v>163</v>
      </c>
    </row>
    <row r="5" spans="1:18">
      <c r="B5" s="8" t="s">
        <v>164</v>
      </c>
      <c r="C5" s="246">
        <v>160.80000000000001</v>
      </c>
      <c r="D5" s="246"/>
      <c r="E5" s="246"/>
      <c r="I5" s="247">
        <v>145.30000000000001</v>
      </c>
      <c r="J5" s="248"/>
      <c r="K5" s="249"/>
      <c r="P5" t="s">
        <v>165</v>
      </c>
      <c r="Q5" t="s">
        <v>162</v>
      </c>
      <c r="R5" t="s">
        <v>163</v>
      </c>
    </row>
    <row r="6" spans="1:18" ht="15.75" thickBot="1">
      <c r="B6" s="4" t="s">
        <v>166</v>
      </c>
      <c r="C6" s="108">
        <f>'p89 harvest liabilities'!C4</f>
        <v>65</v>
      </c>
      <c r="D6" s="108">
        <f>'p89 harvest liabilities'!D4</f>
        <v>58</v>
      </c>
      <c r="E6" s="108">
        <f>'p89 harvest liabilities'!E4</f>
        <v>51</v>
      </c>
      <c r="I6" s="95">
        <v>58</v>
      </c>
      <c r="J6" s="95">
        <v>52.2</v>
      </c>
      <c r="K6" s="95">
        <v>46.4</v>
      </c>
      <c r="O6" t="s">
        <v>167</v>
      </c>
      <c r="P6" s="99">
        <f>I9</f>
        <v>33.200000000000017</v>
      </c>
      <c r="Q6" s="99">
        <f>J9-I9</f>
        <v>15.899999999999991</v>
      </c>
      <c r="R6" s="99">
        <f>K9-J9</f>
        <v>17.200000000000003</v>
      </c>
    </row>
    <row r="7" spans="1:18" ht="16.5" thickTop="1" thickBot="1">
      <c r="B7" s="4" t="s">
        <v>168</v>
      </c>
      <c r="C7" s="108">
        <f>'p90 units held long term'!G58</f>
        <v>8.0602583205090923</v>
      </c>
      <c r="D7" s="108">
        <f>'p90 units held long term'!F58</f>
        <v>6.5870953456141592</v>
      </c>
      <c r="E7" s="108">
        <f>'p90 units held long term'!E58</f>
        <v>5.6865336065655185</v>
      </c>
      <c r="I7" s="95">
        <v>14.7</v>
      </c>
      <c r="J7" s="95">
        <v>13.8</v>
      </c>
      <c r="K7" s="95">
        <v>11.7</v>
      </c>
      <c r="O7" t="s">
        <v>169</v>
      </c>
      <c r="P7" s="99">
        <f>C9</f>
        <v>51.131923369518574</v>
      </c>
      <c r="Q7" s="99">
        <f>D9-C9</f>
        <v>16.821530886970919</v>
      </c>
      <c r="R7" s="99">
        <f>E9-D9</f>
        <v>16.321574695017105</v>
      </c>
    </row>
    <row r="8" spans="1:18" ht="16.5" thickTop="1" thickBot="1">
      <c r="B8" s="4" t="s">
        <v>40</v>
      </c>
      <c r="C8" s="108">
        <f>'Hedging by emitters'!K31</f>
        <v>36.607818309972338</v>
      </c>
      <c r="D8" s="108">
        <f>'Hedging by emitters'!K37</f>
        <v>28.259450397896352</v>
      </c>
      <c r="E8" s="108">
        <f>'Hedging by emitters'!K43</f>
        <v>19.838437441927898</v>
      </c>
      <c r="I8" s="95">
        <v>39.4</v>
      </c>
      <c r="J8" s="95">
        <v>30.2</v>
      </c>
      <c r="K8" s="95">
        <v>20.9</v>
      </c>
    </row>
    <row r="9" spans="1:18" ht="15.75" thickTop="1">
      <c r="B9" s="2" t="s">
        <v>170</v>
      </c>
      <c r="C9" s="97">
        <f>C5-(C8+C6+C7)</f>
        <v>51.131923369518574</v>
      </c>
      <c r="D9" s="97">
        <f>C5-(D8+D6+D7)</f>
        <v>67.953454256489493</v>
      </c>
      <c r="E9" s="97">
        <f>C5-(E8+E6+E7)</f>
        <v>84.275028951506599</v>
      </c>
      <c r="I9" s="97">
        <f>$I$5-(I6+I7+I8)</f>
        <v>33.200000000000017</v>
      </c>
      <c r="J9" s="97">
        <f>$I$5-(J6+J7+J8)</f>
        <v>49.100000000000009</v>
      </c>
      <c r="K9" s="97">
        <f>$I$5-(K6+K7+K8)</f>
        <v>66.300000000000011</v>
      </c>
    </row>
    <row r="11" spans="1:18" s="20" customFormat="1">
      <c r="A11" s="20" t="s">
        <v>171</v>
      </c>
    </row>
    <row r="12" spans="1:18" s="2" customFormat="1">
      <c r="B12" s="2">
        <v>2024</v>
      </c>
      <c r="C12" s="2">
        <v>2025</v>
      </c>
      <c r="D12" s="2">
        <v>2026</v>
      </c>
      <c r="E12" s="2">
        <v>2027</v>
      </c>
      <c r="F12" s="2">
        <v>2028</v>
      </c>
      <c r="G12" s="2">
        <v>2029</v>
      </c>
      <c r="H12" s="2">
        <v>2030</v>
      </c>
      <c r="I12" s="2">
        <v>2031</v>
      </c>
      <c r="J12" s="2">
        <v>2032</v>
      </c>
      <c r="K12" s="2">
        <v>2033</v>
      </c>
      <c r="L12" s="2">
        <v>2034</v>
      </c>
      <c r="M12" s="2">
        <v>2035</v>
      </c>
    </row>
    <row r="13" spans="1:18">
      <c r="A13" t="s">
        <v>172</v>
      </c>
      <c r="B13" s="161" t="s">
        <v>173</v>
      </c>
      <c r="C13" s="77">
        <f>'2. Allocate volume (NZ ETS cap)'!D20/SUM('2. Allocate volume (NZ ETS cap)'!$D$20:$I$20)</f>
        <v>0.21042141973539166</v>
      </c>
      <c r="D13" s="77">
        <f>'2. Allocate volume (NZ ETS cap)'!E20/SUM('2. Allocate volume (NZ ETS cap)'!$D$20:$I$20)</f>
        <v>0.19366447025546493</v>
      </c>
      <c r="E13" s="77">
        <f>'2. Allocate volume (NZ ETS cap)'!F20/SUM('2. Allocate volume (NZ ETS cap)'!$D$20:$I$20)</f>
        <v>0.1769059798304041</v>
      </c>
      <c r="F13" s="77">
        <f>'2. Allocate volume (NZ ETS cap)'!G20/SUM('2. Allocate volume (NZ ETS cap)'!$D$20:$I$20)</f>
        <v>0.15838256977368756</v>
      </c>
      <c r="G13" s="77">
        <f>'2. Allocate volume (NZ ETS cap)'!H20/SUM('2. Allocate volume (NZ ETS cap)'!$D$20:$I$20)</f>
        <v>0.14193396978805542</v>
      </c>
      <c r="H13" s="77">
        <f>'2. Allocate volume (NZ ETS cap)'!I20/SUM('2. Allocate volume (NZ ETS cap)'!$D$20:$I$20)</f>
        <v>0.11869159061699634</v>
      </c>
      <c r="I13" s="77">
        <v>0</v>
      </c>
      <c r="J13" s="77">
        <v>0</v>
      </c>
      <c r="K13" s="77">
        <v>0</v>
      </c>
      <c r="L13" s="77">
        <v>0</v>
      </c>
      <c r="M13" s="77">
        <v>0</v>
      </c>
      <c r="N13" s="2"/>
    </row>
    <row r="14" spans="1:18" s="2" customFormat="1">
      <c r="A14" s="2" t="s">
        <v>174</v>
      </c>
      <c r="B14" s="84">
        <v>7.7</v>
      </c>
      <c r="C14" s="97">
        <f>($D$9-$B$14)*C13</f>
        <v>12.678617388611997</v>
      </c>
      <c r="D14" s="97">
        <f t="shared" ref="D14:M14" si="0">($D$9-$B$14)*D13</f>
        <v>11.668953299644926</v>
      </c>
      <c r="E14" s="97">
        <f t="shared" si="0"/>
        <v>10.659196363410706</v>
      </c>
      <c r="F14" s="97">
        <f t="shared" si="0"/>
        <v>9.5430969228841391</v>
      </c>
      <c r="G14" s="97">
        <f t="shared" si="0"/>
        <v>8.5520119560665577</v>
      </c>
      <c r="H14" s="97">
        <f t="shared" si="0"/>
        <v>7.1515783258711663</v>
      </c>
      <c r="I14" s="97">
        <f t="shared" si="0"/>
        <v>0</v>
      </c>
      <c r="J14" s="97">
        <f t="shared" si="0"/>
        <v>0</v>
      </c>
      <c r="K14" s="97">
        <f t="shared" si="0"/>
        <v>0</v>
      </c>
      <c r="L14" s="97">
        <f t="shared" si="0"/>
        <v>0</v>
      </c>
      <c r="M14" s="97">
        <f t="shared" si="0"/>
        <v>0</v>
      </c>
      <c r="N14" s="7"/>
    </row>
    <row r="15" spans="1:18">
      <c r="B15" s="14"/>
      <c r="C15" s="14"/>
      <c r="D15" s="14"/>
      <c r="E15" s="14"/>
      <c r="F15" s="14"/>
      <c r="G15" s="14"/>
      <c r="H15" s="14"/>
      <c r="I15" s="14"/>
      <c r="J15" s="14"/>
      <c r="K15" s="14"/>
      <c r="L15" s="14"/>
      <c r="M15" s="14"/>
    </row>
    <row r="29" spans="2:2">
      <c r="B29" t="s">
        <v>175</v>
      </c>
    </row>
    <row r="30" spans="2:2">
      <c r="B30" t="s">
        <v>176</v>
      </c>
    </row>
  </sheetData>
  <mergeCells count="4">
    <mergeCell ref="C5:E5"/>
    <mergeCell ref="I5:K5"/>
    <mergeCell ref="C3:E3"/>
    <mergeCell ref="I3:K3"/>
  </mergeCells>
  <hyperlinks>
    <hyperlink ref="B6" location="'p89 harvest liabilities'!A1" display="p89 forest harvest liability" xr:uid="{6A6D9B1A-7034-4C06-8800-BACCF2679533}"/>
    <hyperlink ref="B7" location="'p90 units held estimate'!A1" display="p90 units held long term" xr:uid="{6275437B-9C3F-4D91-924E-A0C9E0F16DF6}"/>
    <hyperlink ref="B8" location="'Hedging estimate'!A1" display="Units held for hedging" xr:uid="{BAF77CC2-5778-4DF9-B224-A3A9C34970CA}"/>
  </hyperlinks>
  <pageMargins left="0.7" right="0.7" top="0.75" bottom="0.75" header="0.3" footer="0.3"/>
  <headerFooter>
    <oddHeader>&amp;C&amp;"Calibri"&amp;10&amp;K000000 [UNCLASSIFIED]&amp;1#_x000D_</oddHeader>
    <oddFooter>&amp;C_x000D_&amp;1#&amp;"Calibri"&amp;10&amp;K000000 [UNCLASSIFIED]</oddFoot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A9162-8DA9-42BD-BD4E-F2A0E8397F7E}">
  <sheetPr>
    <tabColor theme="9" tint="0.79998168889431442"/>
  </sheetPr>
  <dimension ref="A1:I18"/>
  <sheetViews>
    <sheetView zoomScale="90" zoomScaleNormal="90" workbookViewId="0">
      <pane ySplit="1" topLeftCell="A2" activePane="bottomLeft" state="frozen"/>
      <selection pane="bottomLeft" activeCell="U27" sqref="U27"/>
    </sheetView>
  </sheetViews>
  <sheetFormatPr defaultRowHeight="15"/>
  <cols>
    <col min="1" max="1" width="14.42578125" customWidth="1"/>
    <col min="2" max="2" width="18" customWidth="1"/>
    <col min="3" max="3" width="23.42578125" customWidth="1"/>
    <col min="4" max="4" width="14.5703125" customWidth="1"/>
    <col min="5" max="10" width="11.140625" customWidth="1"/>
    <col min="12" max="12" width="10.28515625" bestFit="1" customWidth="1"/>
  </cols>
  <sheetData>
    <row r="1" spans="1:9" s="2" customFormat="1">
      <c r="A1" s="2" t="s">
        <v>177</v>
      </c>
      <c r="C1" s="2">
        <v>2024</v>
      </c>
      <c r="D1" s="2">
        <v>2025</v>
      </c>
      <c r="E1" s="2">
        <v>2026</v>
      </c>
      <c r="F1" s="2">
        <v>2027</v>
      </c>
      <c r="G1" s="2">
        <v>2028</v>
      </c>
      <c r="H1" s="2">
        <v>2029</v>
      </c>
      <c r="I1" s="2">
        <v>2030</v>
      </c>
    </row>
    <row r="2" spans="1:9" s="41" customFormat="1">
      <c r="A2" s="40" t="s">
        <v>178</v>
      </c>
    </row>
    <row r="3" spans="1:9" ht="15.75" thickBot="1">
      <c r="B3" t="s">
        <v>179</v>
      </c>
      <c r="C3" s="108">
        <f>'Current NZ ETS settings'!C7</f>
        <v>29.399999999999991</v>
      </c>
      <c r="D3" s="108">
        <f>'Current NZ ETS settings'!D7</f>
        <v>27.1</v>
      </c>
      <c r="E3" s="108">
        <f>'Current NZ ETS settings'!E7</f>
        <v>24.5</v>
      </c>
      <c r="F3" s="108">
        <f>'Current NZ ETS settings'!F7</f>
        <v>22.299999999999997</v>
      </c>
      <c r="G3" s="108">
        <f>'Current NZ ETS settings'!G7</f>
        <v>19.400000000000006</v>
      </c>
      <c r="H3" s="238"/>
      <c r="I3" s="238"/>
    </row>
    <row r="4" spans="1:9" ht="16.5" thickTop="1" thickBot="1">
      <c r="B4" t="s">
        <v>180</v>
      </c>
      <c r="C4" s="108">
        <f>'Current NZ ETS settings'!C8</f>
        <v>1.4</v>
      </c>
      <c r="D4" s="108">
        <f>'Current NZ ETS settings'!D8</f>
        <v>1.3</v>
      </c>
      <c r="E4" s="108">
        <f>'Current NZ ETS settings'!E8</f>
        <v>1.3</v>
      </c>
      <c r="F4" s="108">
        <f>'Current NZ ETS settings'!F8</f>
        <v>1.3</v>
      </c>
      <c r="G4" s="108">
        <f>'Current NZ ETS settings'!G8</f>
        <v>1.3</v>
      </c>
      <c r="H4" s="238"/>
      <c r="I4" s="238"/>
    </row>
    <row r="5" spans="1:9" ht="16.5" thickTop="1" thickBot="1">
      <c r="B5" t="s">
        <v>181</v>
      </c>
      <c r="C5" s="108">
        <f>'Current NZ ETS settings'!C9</f>
        <v>6.1</v>
      </c>
      <c r="D5" s="108">
        <f>'Current NZ ETS settings'!D9</f>
        <v>6.1</v>
      </c>
      <c r="E5" s="108">
        <f>'Current NZ ETS settings'!E9</f>
        <v>6</v>
      </c>
      <c r="F5" s="108">
        <f>'Current NZ ETS settings'!F9</f>
        <v>5.9</v>
      </c>
      <c r="G5" s="108">
        <f>'Current NZ ETS settings'!G9</f>
        <v>5.8</v>
      </c>
      <c r="H5" s="238"/>
      <c r="I5" s="238"/>
    </row>
    <row r="6" spans="1:9" s="30" customFormat="1" ht="15.75" thickTop="1">
      <c r="A6" s="11" t="s">
        <v>182</v>
      </c>
      <c r="C6" s="229"/>
      <c r="D6" s="229"/>
      <c r="E6" s="229"/>
      <c r="F6" s="229"/>
      <c r="G6" s="229"/>
      <c r="H6" s="237"/>
      <c r="I6" s="237"/>
    </row>
    <row r="7" spans="1:9" ht="15.75" thickBot="1">
      <c r="B7" t="s">
        <v>179</v>
      </c>
      <c r="C7" s="108">
        <f>'2. Allocate volume (NZ ETS cap)'!C20</f>
        <v>28.826295462393407</v>
      </c>
      <c r="D7" s="108">
        <f>'2. Allocate volume (NZ ETS cap)'!D20</f>
        <v>25.200829428741603</v>
      </c>
      <c r="E7" s="108">
        <f>'2. Allocate volume (NZ ETS cap)'!E20</f>
        <v>23.193956620257044</v>
      </c>
      <c r="F7" s="108">
        <f>'2. Allocate volume (NZ ETS cap)'!F20</f>
        <v>21.186899262616166</v>
      </c>
      <c r="G7" s="108">
        <f>'2. Allocate volume (NZ ETS cap)'!G20</f>
        <v>18.968468753664339</v>
      </c>
      <c r="H7" s="238"/>
      <c r="I7" s="238"/>
    </row>
    <row r="8" spans="1:9" ht="16.5" thickTop="1" thickBot="1">
      <c r="B8" t="s">
        <v>180</v>
      </c>
      <c r="C8" s="108">
        <f>'3. Technical adjustments'!D12</f>
        <v>0.787579280720895</v>
      </c>
      <c r="D8" s="108">
        <f>'3. Technical adjustments'!E12</f>
        <v>0.74977936543029333</v>
      </c>
      <c r="E8" s="108">
        <f>'3. Technical adjustments'!F12</f>
        <v>0.74438766937201328</v>
      </c>
      <c r="F8" s="108">
        <f>'3. Technical adjustments'!G12</f>
        <v>0.73795051691538349</v>
      </c>
      <c r="G8" s="108">
        <f>'3. Technical adjustments'!H12</f>
        <v>0.72129949640008317</v>
      </c>
      <c r="H8" s="238"/>
      <c r="I8" s="238"/>
    </row>
    <row r="9" spans="1:9" ht="16.5" thickTop="1" thickBot="1">
      <c r="B9" t="s">
        <v>181</v>
      </c>
      <c r="C9" s="108">
        <f>'4. Industrial free allocation'!G61</f>
        <v>5.9881109976489029</v>
      </c>
      <c r="D9" s="108">
        <f>'4. Industrial free allocation'!H61</f>
        <v>5.9091269964733533</v>
      </c>
      <c r="E9" s="108">
        <f>'4. Industrial free allocation'!I61</f>
        <v>5.8301429952978054</v>
      </c>
      <c r="F9" s="108">
        <f>'4. Industrial free allocation'!J61</f>
        <v>4.9663079099177114</v>
      </c>
      <c r="G9" s="108">
        <f>'4. Industrial free allocation'!K61</f>
        <v>4.878747502946708</v>
      </c>
      <c r="H9" s="238"/>
      <c r="I9" s="238"/>
    </row>
    <row r="10" spans="1:9" ht="15.75" thickTop="1">
      <c r="C10" s="33"/>
      <c r="D10" s="33"/>
      <c r="E10" s="33"/>
      <c r="F10" s="33"/>
      <c r="G10" s="33"/>
      <c r="H10" s="33"/>
      <c r="I10" s="33"/>
    </row>
    <row r="11" spans="1:9" s="78" customFormat="1">
      <c r="A11" s="139" t="s">
        <v>183</v>
      </c>
      <c r="C11" s="230" t="s">
        <v>184</v>
      </c>
      <c r="D11" s="251" t="s">
        <v>185</v>
      </c>
      <c r="E11" s="251"/>
      <c r="F11" s="251"/>
      <c r="G11" s="251"/>
      <c r="H11" s="251"/>
      <c r="I11" s="251"/>
    </row>
    <row r="12" spans="1:9">
      <c r="B12" t="s">
        <v>179</v>
      </c>
      <c r="C12" s="168">
        <f>C3-C7</f>
        <v>0.57370453760658435</v>
      </c>
      <c r="D12" s="168">
        <f t="shared" ref="D12:G12" si="0">D3-D7</f>
        <v>1.8991705712583986</v>
      </c>
      <c r="E12" s="168">
        <f t="shared" si="0"/>
        <v>1.306043379742956</v>
      </c>
      <c r="F12" s="168">
        <f t="shared" si="0"/>
        <v>1.1131007373838315</v>
      </c>
      <c r="G12" s="233">
        <f t="shared" si="0"/>
        <v>0.4315312463356662</v>
      </c>
      <c r="H12" s="235"/>
      <c r="I12" s="235"/>
    </row>
    <row r="13" spans="1:9">
      <c r="B13" t="s">
        <v>180</v>
      </c>
      <c r="C13" s="168">
        <f>C8-C4</f>
        <v>-0.61242071927910491</v>
      </c>
      <c r="D13" s="168">
        <f t="shared" ref="D13:G13" si="1">D8-D4</f>
        <v>-0.55022063456970671</v>
      </c>
      <c r="E13" s="168">
        <f t="shared" si="1"/>
        <v>-0.55561233062798676</v>
      </c>
      <c r="F13" s="168">
        <f t="shared" si="1"/>
        <v>-0.56204948308461655</v>
      </c>
      <c r="G13" s="233">
        <f t="shared" si="1"/>
        <v>-0.57870050359991687</v>
      </c>
      <c r="H13" s="235"/>
      <c r="I13" s="235"/>
    </row>
    <row r="14" spans="1:9">
      <c r="B14" t="s">
        <v>181</v>
      </c>
      <c r="C14" s="168">
        <f>C9-C5</f>
        <v>-0.11188900235109678</v>
      </c>
      <c r="D14" s="168">
        <f t="shared" ref="D14:G14" si="2">D9-D5</f>
        <v>-0.19087300352664638</v>
      </c>
      <c r="E14" s="168">
        <f t="shared" si="2"/>
        <v>-0.16985700470219456</v>
      </c>
      <c r="F14" s="168">
        <f t="shared" si="2"/>
        <v>-0.93369209008228893</v>
      </c>
      <c r="G14" s="233">
        <f t="shared" si="2"/>
        <v>-0.92125249705329182</v>
      </c>
      <c r="H14" s="235"/>
      <c r="I14" s="235"/>
    </row>
    <row r="15" spans="1:9">
      <c r="B15" s="2" t="s">
        <v>104</v>
      </c>
      <c r="C15" s="104">
        <f>SUM(C12:C14)</f>
        <v>-0.15060518402361733</v>
      </c>
      <c r="D15" s="104">
        <f t="shared" ref="D15:G15" si="3">SUM(D12:D14)</f>
        <v>1.1580769331620455</v>
      </c>
      <c r="E15" s="104">
        <f t="shared" si="3"/>
        <v>0.58057404441277471</v>
      </c>
      <c r="F15" s="104">
        <f t="shared" si="3"/>
        <v>-0.38264083578307395</v>
      </c>
      <c r="G15" s="234">
        <f t="shared" si="3"/>
        <v>-1.0684217543175425</v>
      </c>
      <c r="H15" s="236"/>
      <c r="I15" s="236"/>
    </row>
    <row r="17" spans="1:9">
      <c r="A17" s="2" t="s">
        <v>186</v>
      </c>
      <c r="C17" s="74"/>
      <c r="D17" s="77">
        <f>'2. Allocate volume (NZ ETS cap)'!D20/SUM('2. Allocate volume (NZ ETS cap)'!$D$20:$H$20)</f>
        <v>0.23876025406668461</v>
      </c>
      <c r="E17" s="77">
        <f>'2. Allocate volume (NZ ETS cap)'!E20/SUM('2. Allocate volume (NZ ETS cap)'!$D$20:$H$20)</f>
        <v>0.21974653616552658</v>
      </c>
      <c r="F17" s="77">
        <f>'2. Allocate volume (NZ ETS cap)'!F20/SUM('2. Allocate volume (NZ ETS cap)'!$D$20:$H$20)</f>
        <v>0.20073106979003461</v>
      </c>
      <c r="G17" s="77">
        <f>'2. Allocate volume (NZ ETS cap)'!G20/SUM('2. Allocate volume (NZ ETS cap)'!$D$20:$H$20)</f>
        <v>0.1797129904667196</v>
      </c>
      <c r="H17" s="77">
        <f>'2. Allocate volume (NZ ETS cap)'!H20/SUM('2. Allocate volume (NZ ETS cap)'!$D$20:$H$20)</f>
        <v>0.16104914951103458</v>
      </c>
      <c r="I17" s="2" t="s">
        <v>154</v>
      </c>
    </row>
    <row r="18" spans="1:9">
      <c r="A18" s="2" t="s">
        <v>187</v>
      </c>
      <c r="B18" s="2"/>
      <c r="C18" s="73"/>
      <c r="D18" s="104">
        <f>$C$15*D17</f>
        <v>-3.5958532001238663E-2</v>
      </c>
      <c r="E18" s="104">
        <f t="shared" ref="E18:H18" si="4">$C$15*E17</f>
        <v>-3.3094967517761614E-2</v>
      </c>
      <c r="F18" s="104">
        <f t="shared" si="4"/>
        <v>-3.0231139704985737E-2</v>
      </c>
      <c r="G18" s="104">
        <f t="shared" si="4"/>
        <v>-2.7065708000674892E-2</v>
      </c>
      <c r="H18" s="104">
        <f t="shared" si="4"/>
        <v>-2.4254836798956424E-2</v>
      </c>
      <c r="I18" s="104">
        <f>SUM(D18:H18)</f>
        <v>-0.15060518402361733</v>
      </c>
    </row>
  </sheetData>
  <mergeCells count="1">
    <mergeCell ref="D11:I11"/>
  </mergeCells>
  <pageMargins left="0.7" right="0.7" top="0.75" bottom="0.75" header="0.3" footer="0.3"/>
  <headerFooter>
    <oddHeader>&amp;C&amp;"Calibri"&amp;10&amp;K000000 [UNCLASSIFIED]&amp;1#_x000D_</oddHeader>
    <oddFooter>&amp;C_x000D_&amp;1#&amp;"Calibri"&amp;10&amp;K000000 [UNCLASSIFIED]</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95BA1-4C71-4098-A33A-8D8587C116E3}">
  <sheetPr>
    <tabColor theme="6" tint="0.39997558519241921"/>
  </sheetPr>
  <dimension ref="A1:O21"/>
  <sheetViews>
    <sheetView zoomScale="90" zoomScaleNormal="90" workbookViewId="0">
      <pane ySplit="1" topLeftCell="A2" activePane="bottomLeft" state="frozen"/>
      <selection pane="bottomLeft" activeCell="B13" sqref="B13"/>
    </sheetView>
  </sheetViews>
  <sheetFormatPr defaultRowHeight="15"/>
  <cols>
    <col min="1" max="1" width="12.140625" customWidth="1"/>
    <col min="2" max="2" width="39.42578125" customWidth="1"/>
    <col min="3" max="3" width="15.85546875" customWidth="1"/>
    <col min="15" max="15" width="14.42578125" customWidth="1"/>
  </cols>
  <sheetData>
    <row r="1" spans="1:15">
      <c r="A1" s="2" t="s">
        <v>188</v>
      </c>
      <c r="C1" s="231">
        <v>2024</v>
      </c>
      <c r="D1" s="231">
        <v>2025</v>
      </c>
      <c r="E1" s="231">
        <v>2026</v>
      </c>
      <c r="F1" s="231">
        <v>2027</v>
      </c>
      <c r="G1" s="231">
        <v>2028</v>
      </c>
      <c r="H1" s="231">
        <v>2029</v>
      </c>
      <c r="I1" s="2">
        <v>2030</v>
      </c>
      <c r="J1" s="231">
        <v>2031</v>
      </c>
      <c r="K1" s="232">
        <v>2032</v>
      </c>
      <c r="L1" s="231">
        <v>2033</v>
      </c>
      <c r="M1" s="232">
        <v>2034</v>
      </c>
      <c r="N1" s="231">
        <v>2035</v>
      </c>
      <c r="O1" s="34" t="s">
        <v>189</v>
      </c>
    </row>
    <row r="2" spans="1:15">
      <c r="A2" t="s">
        <v>190</v>
      </c>
      <c r="C2" s="147" t="s">
        <v>191</v>
      </c>
      <c r="D2" s="252" t="s">
        <v>192</v>
      </c>
      <c r="E2" s="252"/>
      <c r="F2" s="252"/>
      <c r="G2" s="252"/>
      <c r="H2" s="252"/>
      <c r="I2" s="253" t="s">
        <v>193</v>
      </c>
      <c r="J2" s="253"/>
      <c r="K2" s="253"/>
      <c r="L2" s="253"/>
      <c r="M2" s="253"/>
      <c r="N2" s="253"/>
      <c r="O2" s="199" t="s">
        <v>194</v>
      </c>
    </row>
    <row r="3" spans="1:15">
      <c r="A3" s="172" t="s">
        <v>195</v>
      </c>
      <c r="B3" s="49" t="s">
        <v>7</v>
      </c>
      <c r="C3" s="113">
        <f>'Current NZ ETS settings'!C5</f>
        <v>72.099999999999994</v>
      </c>
      <c r="D3" s="192">
        <f>'2. Allocate volume (NZ ETS cap)'!D4</f>
        <v>66.744463874631407</v>
      </c>
      <c r="E3" s="192">
        <f>'2. Allocate volume (NZ ETS cap)'!E4</f>
        <v>64.186434942317973</v>
      </c>
      <c r="F3" s="192">
        <f>'2. Allocate volume (NZ ETS cap)'!F4</f>
        <v>61.848968427076656</v>
      </c>
      <c r="G3" s="192">
        <f>'2. Allocate volume (NZ ETS cap)'!G4</f>
        <v>59.328355084753873</v>
      </c>
      <c r="H3" s="192">
        <f>'2. Allocate volume (NZ ETS cap)'!H4</f>
        <v>57.016588332678893</v>
      </c>
      <c r="I3" s="114">
        <f>'2. Allocate volume (NZ ETS cap)'!I4</f>
        <v>53.838545440475215</v>
      </c>
      <c r="J3" s="114">
        <f>'2. Allocate volume (NZ ETS cap)'!J4</f>
        <v>51.338060346987568</v>
      </c>
      <c r="K3" s="114">
        <f>'2. Allocate volume (NZ ETS cap)'!K4</f>
        <v>48.865233575520925</v>
      </c>
      <c r="L3" s="114">
        <f>'2. Allocate volume (NZ ETS cap)'!L4</f>
        <v>46.444731999741336</v>
      </c>
      <c r="M3" s="114">
        <f>'2. Allocate volume (NZ ETS cap)'!M4</f>
        <v>44.115414772887902</v>
      </c>
      <c r="N3" s="114">
        <f>'2. Allocate volume (NZ ETS cap)'!N4</f>
        <v>41.68469184258187</v>
      </c>
      <c r="O3" s="97">
        <f>SUM(D3:H3)</f>
        <v>309.12481066145881</v>
      </c>
    </row>
    <row r="4" spans="1:15">
      <c r="A4" s="255" t="s">
        <v>196</v>
      </c>
      <c r="B4" s="14" t="s">
        <v>197</v>
      </c>
      <c r="C4" s="113">
        <f>'Current NZ ETS settings'!C6</f>
        <v>42.7</v>
      </c>
      <c r="D4" s="192">
        <f>'2. Allocate volume (NZ ETS cap)'!D14</f>
        <v>41.543634445889801</v>
      </c>
      <c r="E4" s="192">
        <f>'2. Allocate volume (NZ ETS cap)'!E14</f>
        <v>40.992478322060926</v>
      </c>
      <c r="F4" s="192">
        <f>'2. Allocate volume (NZ ETS cap)'!F14</f>
        <v>40.662069164460483</v>
      </c>
      <c r="G4" s="192">
        <f>'2. Allocate volume (NZ ETS cap)'!G14</f>
        <v>40.359886331089534</v>
      </c>
      <c r="H4" s="192">
        <f>'2. Allocate volume (NZ ETS cap)'!H14</f>
        <v>40.018063338070924</v>
      </c>
      <c r="I4" s="114">
        <f>'2. Allocate volume (NZ ETS cap)'!I14</f>
        <v>39.623611744436367</v>
      </c>
      <c r="J4" s="114">
        <f>'2. Allocate volume (NZ ETS cap)'!J14</f>
        <v>39.377071542484892</v>
      </c>
      <c r="K4" s="114">
        <f>'2. Allocate volume (NZ ETS cap)'!K14</f>
        <v>39.181050195438615</v>
      </c>
      <c r="L4" s="114">
        <f>'2. Allocate volume (NZ ETS cap)'!L14</f>
        <v>38.98258590326639</v>
      </c>
      <c r="M4" s="114">
        <f>'2. Allocate volume (NZ ETS cap)'!M14</f>
        <v>38.683103229405994</v>
      </c>
      <c r="N4" s="114">
        <f>'2. Allocate volume (NZ ETS cap)'!N14</f>
        <v>38.248800704232281</v>
      </c>
      <c r="O4" s="97">
        <f t="shared" ref="O4:O12" si="0">SUM(D4:H4)</f>
        <v>203.57613160157169</v>
      </c>
    </row>
    <row r="5" spans="1:15">
      <c r="A5" s="255"/>
      <c r="B5" s="14" t="s">
        <v>63</v>
      </c>
      <c r="C5" s="113">
        <f>'Current NZ ETS settings'!C7</f>
        <v>29.399999999999991</v>
      </c>
      <c r="D5" s="192">
        <f>'2. Allocate volume (NZ ETS cap)'!D20</f>
        <v>25.200829428741603</v>
      </c>
      <c r="E5" s="192">
        <f>'2. Allocate volume (NZ ETS cap)'!E20</f>
        <v>23.193956620257044</v>
      </c>
      <c r="F5" s="192">
        <f>'2. Allocate volume (NZ ETS cap)'!F20</f>
        <v>21.186899262616166</v>
      </c>
      <c r="G5" s="192">
        <f>'2. Allocate volume (NZ ETS cap)'!G20</f>
        <v>18.968468753664339</v>
      </c>
      <c r="H5" s="192">
        <f>'2. Allocate volume (NZ ETS cap)'!H20</f>
        <v>16.998524994607966</v>
      </c>
      <c r="I5" s="114">
        <f>'2. Allocate volume (NZ ETS cap)'!I20</f>
        <v>14.214933696038845</v>
      </c>
      <c r="J5" s="114">
        <f>'2. Allocate volume (NZ ETS cap)'!J20</f>
        <v>11.960988804502676</v>
      </c>
      <c r="K5" s="114">
        <f>'2. Allocate volume (NZ ETS cap)'!K20</f>
        <v>9.6841833800823167</v>
      </c>
      <c r="L5" s="114">
        <f>'2. Allocate volume (NZ ETS cap)'!L20</f>
        <v>7.462146096474946</v>
      </c>
      <c r="M5" s="114">
        <f>'2. Allocate volume (NZ ETS cap)'!M20</f>
        <v>5.4323115434819051</v>
      </c>
      <c r="N5" s="114">
        <f>'2. Allocate volume (NZ ETS cap)'!N20</f>
        <v>3.4358911383495894</v>
      </c>
      <c r="O5" s="97">
        <f t="shared" si="0"/>
        <v>105.54867905988712</v>
      </c>
    </row>
    <row r="6" spans="1:15">
      <c r="A6" s="172" t="s">
        <v>198</v>
      </c>
      <c r="B6" s="14" t="s">
        <v>13</v>
      </c>
      <c r="C6" s="113">
        <f>'Current NZ ETS settings'!C8</f>
        <v>1.4</v>
      </c>
      <c r="D6" s="192">
        <f>'3. Technical adjustments'!E12</f>
        <v>0.74977936543029333</v>
      </c>
      <c r="E6" s="192">
        <f>'3. Technical adjustments'!F12</f>
        <v>0.74438766937201328</v>
      </c>
      <c r="F6" s="192">
        <f>'3. Technical adjustments'!G12</f>
        <v>0.73795051691538349</v>
      </c>
      <c r="G6" s="192">
        <f>'3. Technical adjustments'!H12</f>
        <v>0.72129949640008317</v>
      </c>
      <c r="H6" s="192">
        <f>'3. Technical adjustments'!I12</f>
        <v>0.69944226917451635</v>
      </c>
      <c r="I6" s="114">
        <f>'3. Technical adjustments'!J12</f>
        <v>0.65679627269054441</v>
      </c>
      <c r="J6" s="114">
        <f>'3. Technical adjustments'!K12</f>
        <v>0.62658063057949775</v>
      </c>
      <c r="K6" s="114">
        <f>'3. Technical adjustments'!L12</f>
        <v>0.59454227796063686</v>
      </c>
      <c r="L6" s="114">
        <f>'3. Technical adjustments'!M12</f>
        <v>0.56194927896015534</v>
      </c>
      <c r="M6" s="114">
        <f>'3. Technical adjustments'!N12</f>
        <v>0.52865289479853295</v>
      </c>
      <c r="N6" s="114">
        <f>'3. Technical adjustments'!O12</f>
        <v>0.49505233075646721</v>
      </c>
      <c r="O6" s="97">
        <f t="shared" si="0"/>
        <v>3.6528593172922892</v>
      </c>
    </row>
    <row r="7" spans="1:15">
      <c r="A7" s="172" t="s">
        <v>199</v>
      </c>
      <c r="B7" s="14" t="s">
        <v>200</v>
      </c>
      <c r="C7" s="113">
        <f>'Current NZ ETS settings'!C9</f>
        <v>6.1</v>
      </c>
      <c r="D7" s="192">
        <f>'4. Industrial free allocation'!H61</f>
        <v>5.9091269964733533</v>
      </c>
      <c r="E7" s="192">
        <f>'4. Industrial free allocation'!I61</f>
        <v>5.8301429952978054</v>
      </c>
      <c r="F7" s="192">
        <f>'4. Industrial free allocation'!J61</f>
        <v>4.9663079099177114</v>
      </c>
      <c r="G7" s="192">
        <f>'4. Industrial free allocation'!K61</f>
        <v>4.878747502946708</v>
      </c>
      <c r="H7" s="192">
        <f>'4. Industrial free allocation'!L61</f>
        <v>4.8094394467711608</v>
      </c>
      <c r="I7" s="114">
        <f>'4. Industrial free allocation'!M61</f>
        <v>4.3590372996865216</v>
      </c>
      <c r="J7" s="114">
        <f>'4. Industrial free allocation'!N61</f>
        <v>4.2299485396081504</v>
      </c>
      <c r="K7" s="114">
        <f>'4. Industrial free allocation'!O61</f>
        <v>4.1008597795297819</v>
      </c>
      <c r="L7" s="114">
        <f>'4. Industrial free allocation'!P61</f>
        <v>3.9717710194514106</v>
      </c>
      <c r="M7" s="114">
        <f>'4. Industrial free allocation'!Q61</f>
        <v>3.8426822593730403</v>
      </c>
      <c r="N7" s="114">
        <f>'4. Industrial free allocation'!R61</f>
        <v>3.7135934992946709</v>
      </c>
      <c r="O7" s="97">
        <f t="shared" si="0"/>
        <v>26.39376485140674</v>
      </c>
    </row>
    <row r="8" spans="1:15">
      <c r="A8" s="172" t="s">
        <v>201</v>
      </c>
      <c r="B8" s="14" t="s">
        <v>202</v>
      </c>
      <c r="C8" s="113">
        <f>'Current NZ ETS settings'!C10</f>
        <v>7.7</v>
      </c>
      <c r="D8" s="192">
        <f>'5a. Surplus reduction volume'!C14</f>
        <v>12.678617388611997</v>
      </c>
      <c r="E8" s="192">
        <f>'5a. Surplus reduction volume'!D14</f>
        <v>11.668953299644926</v>
      </c>
      <c r="F8" s="192">
        <f>'5a. Surplus reduction volume'!E14</f>
        <v>10.659196363410706</v>
      </c>
      <c r="G8" s="192">
        <f>'5a. Surplus reduction volume'!F14</f>
        <v>9.5430969228841391</v>
      </c>
      <c r="H8" s="192">
        <f>'5a. Surplus reduction volume'!G14</f>
        <v>8.5520119560665577</v>
      </c>
      <c r="I8" s="114">
        <f>'5a. Surplus reduction volume'!H14</f>
        <v>7.1515783258711663</v>
      </c>
      <c r="J8" s="114">
        <f>'5a. Surplus reduction volume'!I14</f>
        <v>0</v>
      </c>
      <c r="K8" s="114">
        <f>'5a. Surplus reduction volume'!J14</f>
        <v>0</v>
      </c>
      <c r="L8" s="114">
        <f>'5a. Surplus reduction volume'!K14</f>
        <v>0</v>
      </c>
      <c r="M8" s="114">
        <f>'5a. Surplus reduction volume'!L14</f>
        <v>0</v>
      </c>
      <c r="N8" s="114">
        <f>'5a. Surplus reduction volume'!M14</f>
        <v>0</v>
      </c>
      <c r="O8" s="97">
        <f t="shared" si="0"/>
        <v>53.101875930618327</v>
      </c>
    </row>
    <row r="9" spans="1:15" s="66" customFormat="1">
      <c r="A9" s="172" t="s">
        <v>203</v>
      </c>
      <c r="B9" s="14" t="s">
        <v>204</v>
      </c>
      <c r="C9" s="113">
        <f>'Current NZ ETS settings'!C11</f>
        <v>0</v>
      </c>
      <c r="D9" s="192">
        <f>'5b. Discrepancy adjustment'!D18</f>
        <v>-3.5958532001238663E-2</v>
      </c>
      <c r="E9" s="192">
        <f>'5b. Discrepancy adjustment'!E18</f>
        <v>-3.3094967517761614E-2</v>
      </c>
      <c r="F9" s="192">
        <f>'5b. Discrepancy adjustment'!F18</f>
        <v>-3.0231139704985737E-2</v>
      </c>
      <c r="G9" s="192">
        <f>'5b. Discrepancy adjustment'!G18</f>
        <v>-2.7065708000674892E-2</v>
      </c>
      <c r="H9" s="192">
        <f>'5b. Discrepancy adjustment'!H18</f>
        <v>-2.4254836798956424E-2</v>
      </c>
      <c r="I9" s="114">
        <v>0</v>
      </c>
      <c r="J9" s="114">
        <v>0</v>
      </c>
      <c r="K9" s="114">
        <v>0</v>
      </c>
      <c r="L9" s="114">
        <v>0</v>
      </c>
      <c r="M9" s="114">
        <v>0</v>
      </c>
      <c r="N9" s="114">
        <v>0</v>
      </c>
      <c r="O9" s="97">
        <f t="shared" si="0"/>
        <v>-0.15060518402361733</v>
      </c>
    </row>
    <row r="10" spans="1:15">
      <c r="A10" s="173" t="s">
        <v>205</v>
      </c>
      <c r="B10" s="196" t="s">
        <v>206</v>
      </c>
      <c r="C10" s="113">
        <f>'Current NZ ETS settings'!C12</f>
        <v>0</v>
      </c>
      <c r="D10" s="193">
        <v>0</v>
      </c>
      <c r="E10" s="193">
        <v>0</v>
      </c>
      <c r="F10" s="193">
        <v>0</v>
      </c>
      <c r="G10" s="193">
        <v>0</v>
      </c>
      <c r="H10" s="193">
        <v>0</v>
      </c>
      <c r="I10" s="115">
        <v>0</v>
      </c>
      <c r="J10" s="115">
        <v>0</v>
      </c>
      <c r="K10" s="115">
        <v>0</v>
      </c>
      <c r="L10" s="115">
        <v>0</v>
      </c>
      <c r="M10" s="115">
        <v>0</v>
      </c>
      <c r="N10" s="115">
        <v>0</v>
      </c>
      <c r="O10" s="97">
        <f t="shared" si="0"/>
        <v>0</v>
      </c>
    </row>
    <row r="11" spans="1:15">
      <c r="A11" s="174" t="s">
        <v>207</v>
      </c>
      <c r="B11" s="50" t="s">
        <v>208</v>
      </c>
      <c r="C11" s="113">
        <f>C5-C6-C7-C8-C9-C10</f>
        <v>14.199999999999992</v>
      </c>
      <c r="D11" s="192">
        <f t="shared" ref="D11:N11" si="1">D5-D6-D7-D8-D9-D10</f>
        <v>5.8992642102271979</v>
      </c>
      <c r="E11" s="192">
        <f t="shared" si="1"/>
        <v>4.9835676234600603</v>
      </c>
      <c r="F11" s="192">
        <f t="shared" si="1"/>
        <v>4.8536756120773514</v>
      </c>
      <c r="G11" s="192">
        <f t="shared" si="1"/>
        <v>3.8523905394340843</v>
      </c>
      <c r="H11" s="192">
        <f t="shared" si="1"/>
        <v>2.9618861593946875</v>
      </c>
      <c r="I11" s="114">
        <f t="shared" si="1"/>
        <v>2.0475217977906128</v>
      </c>
      <c r="J11" s="114">
        <f t="shared" si="1"/>
        <v>7.1044596343150275</v>
      </c>
      <c r="K11" s="114">
        <f t="shared" si="1"/>
        <v>4.9887813225918984</v>
      </c>
      <c r="L11" s="114">
        <f t="shared" si="1"/>
        <v>2.9284257980633797</v>
      </c>
      <c r="M11" s="114">
        <f t="shared" si="1"/>
        <v>1.0609763893103317</v>
      </c>
      <c r="N11" s="114">
        <f t="shared" si="1"/>
        <v>-0.77275469170154887</v>
      </c>
      <c r="O11" s="97">
        <f t="shared" si="0"/>
        <v>22.550784144593383</v>
      </c>
    </row>
    <row r="12" spans="1:15" s="2" customFormat="1" ht="23.25" customHeight="1" thickBot="1">
      <c r="A12" s="175"/>
      <c r="B12" s="109" t="s">
        <v>209</v>
      </c>
      <c r="C12" s="176">
        <f>ROUND(C11,1)</f>
        <v>14.2</v>
      </c>
      <c r="D12" s="193">
        <f t="shared" ref="D12:N12" si="2">ROUND(D11,1)</f>
        <v>5.9</v>
      </c>
      <c r="E12" s="193">
        <f t="shared" si="2"/>
        <v>5</v>
      </c>
      <c r="F12" s="193">
        <f t="shared" si="2"/>
        <v>4.9000000000000004</v>
      </c>
      <c r="G12" s="193">
        <f t="shared" si="2"/>
        <v>3.9</v>
      </c>
      <c r="H12" s="193">
        <f t="shared" si="2"/>
        <v>3</v>
      </c>
      <c r="I12" s="177">
        <f t="shared" si="2"/>
        <v>2</v>
      </c>
      <c r="J12" s="177">
        <f t="shared" si="2"/>
        <v>7.1</v>
      </c>
      <c r="K12" s="177">
        <f t="shared" si="2"/>
        <v>5</v>
      </c>
      <c r="L12" s="177">
        <f t="shared" si="2"/>
        <v>2.9</v>
      </c>
      <c r="M12" s="177">
        <f t="shared" si="2"/>
        <v>1.1000000000000001</v>
      </c>
      <c r="N12" s="177">
        <f t="shared" si="2"/>
        <v>-0.8</v>
      </c>
      <c r="O12" s="97">
        <f t="shared" si="0"/>
        <v>22.7</v>
      </c>
    </row>
    <row r="13" spans="1:15" s="117" customFormat="1" ht="15.75" thickTop="1">
      <c r="A13" s="118"/>
      <c r="B13" s="119" t="s">
        <v>210</v>
      </c>
      <c r="C13" s="127"/>
      <c r="D13" s="127"/>
      <c r="E13" s="127"/>
      <c r="F13" s="127"/>
      <c r="G13" s="127"/>
      <c r="H13" s="127"/>
      <c r="I13" s="127"/>
      <c r="J13" s="127"/>
      <c r="K13" s="127"/>
      <c r="L13" s="127"/>
      <c r="M13" s="127"/>
      <c r="N13" s="127"/>
      <c r="O13" s="121"/>
    </row>
    <row r="14" spans="1:15" s="117" customFormat="1">
      <c r="A14" s="254" t="s">
        <v>211</v>
      </c>
      <c r="B14" s="126" t="s">
        <v>212</v>
      </c>
      <c r="C14" s="112">
        <f>'Current NZ ETS settings'!C15</f>
        <v>2.8</v>
      </c>
      <c r="D14" s="194">
        <f>'Price control settings'!D22</f>
        <v>2.6</v>
      </c>
      <c r="E14" s="194">
        <f>'Price control settings'!E22</f>
        <v>2.2999999999999998</v>
      </c>
      <c r="F14" s="194">
        <f>'Price control settings'!F22</f>
        <v>2.1</v>
      </c>
      <c r="G14" s="194">
        <f>'Price control settings'!G22</f>
        <v>1.9</v>
      </c>
      <c r="H14" s="194">
        <f>'Price control settings'!H22</f>
        <v>1.7</v>
      </c>
      <c r="I14" s="116">
        <f>'Price control settings'!I22</f>
        <v>1.4</v>
      </c>
      <c r="J14" s="116">
        <f>'Price control settings'!J22</f>
        <v>1.2</v>
      </c>
      <c r="K14" s="116">
        <f>'Price control settings'!K22</f>
        <v>1</v>
      </c>
      <c r="L14" s="116">
        <f>'Price control settings'!L22</f>
        <v>0.8</v>
      </c>
      <c r="M14" s="116">
        <f>'Price control settings'!M22</f>
        <v>0.60000000000000009</v>
      </c>
      <c r="N14" s="116">
        <f>'Price control settings'!N22</f>
        <v>0.40000000000000008</v>
      </c>
      <c r="O14" s="97">
        <f t="shared" ref="O14:O19" si="3">SUM(D14:H14)</f>
        <v>10.6</v>
      </c>
    </row>
    <row r="15" spans="1:15" s="117" customFormat="1">
      <c r="A15" s="254"/>
      <c r="B15" s="126" t="s">
        <v>213</v>
      </c>
      <c r="C15" s="112">
        <f>'Current NZ ETS settings'!C16</f>
        <v>4.9000000000000004</v>
      </c>
      <c r="D15" s="194">
        <f>'Price control settings'!D23</f>
        <v>4.5</v>
      </c>
      <c r="E15" s="194">
        <f>'Price control settings'!E23</f>
        <v>4.2</v>
      </c>
      <c r="F15" s="194">
        <f>'Price control settings'!F23</f>
        <v>3.8</v>
      </c>
      <c r="G15" s="194">
        <f>'Price control settings'!G23</f>
        <v>3.4</v>
      </c>
      <c r="H15" s="194">
        <f>'Price control settings'!H23</f>
        <v>3</v>
      </c>
      <c r="I15" s="116">
        <f>'Price control settings'!I23</f>
        <v>2.5</v>
      </c>
      <c r="J15" s="116">
        <f>'Price control settings'!J23</f>
        <v>2.2999999999999998</v>
      </c>
      <c r="K15" s="116">
        <f>'Price control settings'!K23</f>
        <v>2.0999999999999996</v>
      </c>
      <c r="L15" s="116">
        <f>'Price control settings'!L23</f>
        <v>1.8999999999999997</v>
      </c>
      <c r="M15" s="116">
        <f>'Price control settings'!M23</f>
        <v>1.6999999999999997</v>
      </c>
      <c r="N15" s="116">
        <f>'Price control settings'!N23</f>
        <v>1.4999999999999998</v>
      </c>
      <c r="O15" s="97">
        <f t="shared" si="3"/>
        <v>18.899999999999999</v>
      </c>
    </row>
    <row r="16" spans="1:15" s="117" customFormat="1">
      <c r="A16" s="118"/>
      <c r="B16" s="119"/>
      <c r="C16" s="120"/>
      <c r="D16" s="120"/>
      <c r="E16" s="120"/>
      <c r="F16" s="120"/>
      <c r="G16" s="120"/>
      <c r="H16" s="120"/>
      <c r="I16" s="120"/>
      <c r="J16" s="122"/>
      <c r="K16" s="123"/>
      <c r="L16" s="120"/>
      <c r="M16" s="120"/>
      <c r="N16" s="122"/>
      <c r="O16" s="121"/>
    </row>
    <row r="17" spans="1:15" s="117" customFormat="1" ht="30.75" thickBot="1">
      <c r="A17" s="110"/>
      <c r="B17" s="197" t="s">
        <v>214</v>
      </c>
      <c r="C17" s="129">
        <f>C12+C14+C15</f>
        <v>21.9</v>
      </c>
      <c r="D17" s="195">
        <f t="shared" ref="D17:N17" si="4">D12+D14+D15</f>
        <v>13</v>
      </c>
      <c r="E17" s="195">
        <f t="shared" si="4"/>
        <v>11.5</v>
      </c>
      <c r="F17" s="195">
        <f t="shared" si="4"/>
        <v>10.8</v>
      </c>
      <c r="G17" s="195">
        <f t="shared" si="4"/>
        <v>9.1999999999999993</v>
      </c>
      <c r="H17" s="195">
        <f t="shared" si="4"/>
        <v>7.7</v>
      </c>
      <c r="I17" s="130">
        <f t="shared" si="4"/>
        <v>5.9</v>
      </c>
      <c r="J17" s="130">
        <f t="shared" si="4"/>
        <v>10.599999999999998</v>
      </c>
      <c r="K17" s="130">
        <f t="shared" si="4"/>
        <v>8.1</v>
      </c>
      <c r="L17" s="130">
        <f t="shared" si="4"/>
        <v>5.6</v>
      </c>
      <c r="M17" s="130">
        <f t="shared" si="4"/>
        <v>3.4</v>
      </c>
      <c r="N17" s="130">
        <f t="shared" si="4"/>
        <v>1.0999999999999999</v>
      </c>
      <c r="O17" s="97">
        <f t="shared" si="3"/>
        <v>52.2</v>
      </c>
    </row>
    <row r="18" spans="1:15" s="117" customFormat="1" ht="15.75" thickTop="1">
      <c r="A18" s="124"/>
      <c r="B18" s="125"/>
      <c r="C18" s="128"/>
      <c r="D18" s="128"/>
      <c r="E18" s="128"/>
      <c r="F18" s="128"/>
      <c r="G18" s="128"/>
      <c r="H18" s="128"/>
      <c r="I18" s="128"/>
      <c r="J18" s="128"/>
      <c r="K18" s="128"/>
      <c r="L18" s="128"/>
      <c r="M18" s="128"/>
      <c r="N18" s="128"/>
      <c r="O18" s="121"/>
    </row>
    <row r="19" spans="1:15" s="117" customFormat="1" ht="30.75" customHeight="1" thickBot="1">
      <c r="A19" s="111"/>
      <c r="B19" s="198" t="s">
        <v>215</v>
      </c>
      <c r="C19" s="129">
        <f>C17+C7</f>
        <v>28</v>
      </c>
      <c r="D19" s="195">
        <f>D17+D7</f>
        <v>18.909126996473354</v>
      </c>
      <c r="E19" s="195">
        <f t="shared" ref="E19:H19" si="5">E17+E7</f>
        <v>17.330142995297805</v>
      </c>
      <c r="F19" s="195">
        <f t="shared" si="5"/>
        <v>15.766307909917712</v>
      </c>
      <c r="G19" s="195">
        <f t="shared" si="5"/>
        <v>14.078747502946708</v>
      </c>
      <c r="H19" s="195">
        <f t="shared" si="5"/>
        <v>12.509439446771161</v>
      </c>
      <c r="I19" s="130">
        <f>I17+I7</f>
        <v>10.259037299686522</v>
      </c>
      <c r="J19" s="130">
        <f t="shared" ref="J19:N19" si="6">J17+J7</f>
        <v>14.829948539608148</v>
      </c>
      <c r="K19" s="130">
        <f t="shared" si="6"/>
        <v>12.200859779529782</v>
      </c>
      <c r="L19" s="130">
        <f t="shared" si="6"/>
        <v>9.5717710194514112</v>
      </c>
      <c r="M19" s="130">
        <f t="shared" si="6"/>
        <v>7.2426822593730407</v>
      </c>
      <c r="N19" s="130">
        <f t="shared" si="6"/>
        <v>4.8135934992946705</v>
      </c>
      <c r="O19" s="97">
        <f t="shared" si="3"/>
        <v>78.593764851406746</v>
      </c>
    </row>
    <row r="20" spans="1:15" ht="15.75" thickTop="1"/>
    <row r="21" spans="1:15">
      <c r="C21" s="58"/>
      <c r="D21" s="58"/>
      <c r="E21" s="58"/>
      <c r="F21" s="58"/>
      <c r="G21" s="58"/>
      <c r="H21" s="58"/>
      <c r="I21" s="58"/>
    </row>
  </sheetData>
  <mergeCells count="4">
    <mergeCell ref="D2:H2"/>
    <mergeCell ref="I2:N2"/>
    <mergeCell ref="A14:A15"/>
    <mergeCell ref="A4:A5"/>
  </mergeCells>
  <phoneticPr fontId="15" type="noConversion"/>
  <pageMargins left="0.7" right="0.7" top="0.75" bottom="0.75" header="0.3" footer="0.3"/>
  <headerFooter>
    <oddHeader>&amp;C&amp;"Calibri"&amp;10&amp;K000000 [UNCLASSIFIED]&amp;1#_x000D_</oddHeader>
    <oddFooter>&amp;C_x000D_&amp;1#&amp;"Calibri"&amp;10&amp;K000000 [UNCLASSIFIED]</oddFooter>
  </headerFooter>
  <ignoredErrors>
    <ignoredError sqref="O19 O10" formulaRange="1"/>
  </ignoredErrors>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20DAA-D4B3-44C7-8926-D63E01BA101A}">
  <sheetPr>
    <tabColor theme="0"/>
  </sheetPr>
  <dimension ref="A1"/>
  <sheetViews>
    <sheetView workbookViewId="0">
      <selection activeCell="P27" sqref="P27"/>
    </sheetView>
  </sheetViews>
  <sheetFormatPr defaultColWidth="9.140625" defaultRowHeight="15"/>
  <cols>
    <col min="1" max="16384" width="9.140625" style="1"/>
  </cols>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075B8-5057-4A84-BC71-8C41827EFB4A}">
  <dimension ref="A1:O36"/>
  <sheetViews>
    <sheetView zoomScale="90" zoomScaleNormal="90" workbookViewId="0">
      <selection activeCell="Q40" sqref="Q40"/>
    </sheetView>
  </sheetViews>
  <sheetFormatPr defaultRowHeight="15"/>
  <cols>
    <col min="1" max="2" width="17.140625" customWidth="1"/>
  </cols>
  <sheetData>
    <row r="1" spans="1:14" s="60" customFormat="1">
      <c r="A1" s="39" t="s">
        <v>216</v>
      </c>
      <c r="C1" s="39">
        <v>2010</v>
      </c>
      <c r="D1" s="39">
        <v>2011</v>
      </c>
      <c r="E1" s="39">
        <v>2012</v>
      </c>
      <c r="F1" s="39">
        <v>2013</v>
      </c>
      <c r="G1" s="39">
        <v>2014</v>
      </c>
      <c r="H1" s="39">
        <v>2015</v>
      </c>
      <c r="I1" s="39">
        <v>2016</v>
      </c>
      <c r="J1" s="39">
        <v>2017</v>
      </c>
      <c r="K1" s="39">
        <v>2018</v>
      </c>
      <c r="L1" s="39">
        <v>2019</v>
      </c>
      <c r="M1" s="39">
        <v>2020</v>
      </c>
      <c r="N1" s="39">
        <v>2021</v>
      </c>
    </row>
    <row r="2" spans="1:14">
      <c r="C2" s="2"/>
      <c r="D2" s="2"/>
      <c r="E2" s="2"/>
      <c r="F2" s="2"/>
      <c r="G2" s="2"/>
      <c r="H2" s="2"/>
      <c r="I2" s="2"/>
      <c r="J2" s="2"/>
      <c r="K2" s="2"/>
      <c r="L2" s="2"/>
      <c r="M2" s="2"/>
      <c r="N2" s="2"/>
    </row>
    <row r="3" spans="1:14">
      <c r="A3" s="2" t="s">
        <v>217</v>
      </c>
      <c r="B3" t="s">
        <v>218</v>
      </c>
      <c r="C3" s="101">
        <v>26.276636999999994</v>
      </c>
      <c r="D3" s="101">
        <v>24.219152000000001</v>
      </c>
      <c r="E3" s="101">
        <v>24.836471000000003</v>
      </c>
      <c r="F3" s="101">
        <v>25.090509999999998</v>
      </c>
      <c r="G3" s="101">
        <v>25.546474000000003</v>
      </c>
      <c r="H3" s="101">
        <v>25.985992000000003</v>
      </c>
      <c r="I3" s="101">
        <v>26.292869999999997</v>
      </c>
      <c r="J3" s="101">
        <v>27.575096000000002</v>
      </c>
      <c r="K3" s="101">
        <v>27.002791520000002</v>
      </c>
      <c r="L3" s="101">
        <v>27.514198</v>
      </c>
      <c r="M3" s="101">
        <v>25.712092999999996</v>
      </c>
      <c r="N3" s="101">
        <v>25.272980000000004</v>
      </c>
    </row>
    <row r="4" spans="1:14">
      <c r="B4" t="s">
        <v>219</v>
      </c>
      <c r="C4" s="101">
        <v>26.73324390286772</v>
      </c>
      <c r="D4" s="101">
        <v>26.209053328271271</v>
      </c>
      <c r="E4" s="101">
        <v>26.448540107030507</v>
      </c>
      <c r="F4" s="101">
        <v>26.464587709608264</v>
      </c>
      <c r="G4" s="101">
        <v>27.278888562254632</v>
      </c>
      <c r="H4" s="101">
        <v>27.445508686380865</v>
      </c>
      <c r="I4" s="101">
        <v>27.191391791672846</v>
      </c>
      <c r="J4" s="101">
        <v>28.653019276396805</v>
      </c>
      <c r="K4" s="101">
        <v>28.207563458230538</v>
      </c>
      <c r="L4" s="101">
        <v>28.764929139107355</v>
      </c>
      <c r="M4" s="101">
        <v>26.638899770144356</v>
      </c>
      <c r="N4" s="101">
        <v>26.031717923263209</v>
      </c>
    </row>
    <row r="5" spans="1:14">
      <c r="B5" t="s">
        <v>220</v>
      </c>
      <c r="C5" s="131">
        <f>C4-C3</f>
        <v>0.45660690286772621</v>
      </c>
      <c r="D5" s="131">
        <f t="shared" ref="D5:N5" si="0">D4-D3</f>
        <v>1.9899013282712694</v>
      </c>
      <c r="E5" s="131">
        <f t="shared" si="0"/>
        <v>1.6120691070305035</v>
      </c>
      <c r="F5" s="131">
        <f t="shared" si="0"/>
        <v>1.3740777096082653</v>
      </c>
      <c r="G5" s="131">
        <f t="shared" si="0"/>
        <v>1.732414562254629</v>
      </c>
      <c r="H5" s="131">
        <f t="shared" si="0"/>
        <v>1.4595166863808622</v>
      </c>
      <c r="I5" s="131">
        <f t="shared" si="0"/>
        <v>0.89852179167284874</v>
      </c>
      <c r="J5" s="131">
        <f t="shared" si="0"/>
        <v>1.0779232763968025</v>
      </c>
      <c r="K5" s="131">
        <f t="shared" si="0"/>
        <v>1.204771938230536</v>
      </c>
      <c r="L5" s="131">
        <f t="shared" si="0"/>
        <v>1.250731139107355</v>
      </c>
      <c r="M5" s="131">
        <f t="shared" si="0"/>
        <v>0.92680677014435986</v>
      </c>
      <c r="N5" s="131">
        <f t="shared" si="0"/>
        <v>0.75873792326320455</v>
      </c>
    </row>
    <row r="6" spans="1:14">
      <c r="B6" t="s">
        <v>221</v>
      </c>
      <c r="C6" s="77">
        <f>C5/C3</f>
        <v>1.7376915579711601E-2</v>
      </c>
      <c r="D6" s="77">
        <f t="shared" ref="D6:N6" si="1">D5/D3</f>
        <v>8.2162303959745137E-2</v>
      </c>
      <c r="E6" s="77">
        <f t="shared" si="1"/>
        <v>6.4907333535046241E-2</v>
      </c>
      <c r="F6" s="77">
        <f t="shared" si="1"/>
        <v>5.4764837765683735E-2</v>
      </c>
      <c r="G6" s="77">
        <f t="shared" si="1"/>
        <v>6.7814233864705892E-2</v>
      </c>
      <c r="H6" s="77">
        <f t="shared" si="1"/>
        <v>5.6165517421111422E-2</v>
      </c>
      <c r="I6" s="77">
        <f t="shared" si="1"/>
        <v>3.4173591231115082E-2</v>
      </c>
      <c r="J6" s="77">
        <f t="shared" si="1"/>
        <v>3.9090463235261358E-2</v>
      </c>
      <c r="K6" s="77">
        <f t="shared" si="1"/>
        <v>4.4616570006778912E-2</v>
      </c>
      <c r="L6" s="77">
        <f t="shared" si="1"/>
        <v>4.5457662953045368E-2</v>
      </c>
      <c r="M6" s="77">
        <f t="shared" si="1"/>
        <v>3.6045559190547423E-2</v>
      </c>
      <c r="N6" s="77">
        <f t="shared" si="1"/>
        <v>3.002170394085717E-2</v>
      </c>
    </row>
    <row r="7" spans="1:14">
      <c r="C7" s="24"/>
      <c r="D7" s="24"/>
      <c r="E7" s="24"/>
      <c r="F7" s="24"/>
      <c r="G7" s="24"/>
      <c r="H7" s="24"/>
      <c r="I7" s="24"/>
      <c r="J7" s="24"/>
      <c r="K7" s="24"/>
      <c r="L7" s="24"/>
      <c r="M7" s="24"/>
      <c r="N7" s="24"/>
    </row>
    <row r="8" spans="1:14">
      <c r="A8" t="s">
        <v>222</v>
      </c>
      <c r="B8" t="s">
        <v>218</v>
      </c>
      <c r="C8" s="101">
        <v>4.6970740000000006</v>
      </c>
      <c r="D8" s="101">
        <v>4.2011039999999999</v>
      </c>
      <c r="E8" s="101">
        <v>7.0559710000000004</v>
      </c>
      <c r="F8" s="101">
        <v>6.0175419999999997</v>
      </c>
      <c r="G8" s="101">
        <v>5.7725609999999996</v>
      </c>
      <c r="H8" s="101">
        <v>5.5197780000000005</v>
      </c>
      <c r="I8" s="101">
        <v>4.292057999999999</v>
      </c>
      <c r="J8" s="101">
        <v>4.5181260000000005</v>
      </c>
      <c r="K8" s="101">
        <v>4.7558514800000005</v>
      </c>
      <c r="L8" s="101">
        <v>4.9008754999999997</v>
      </c>
      <c r="M8" s="101">
        <v>4.7983789999999997</v>
      </c>
      <c r="N8" s="101">
        <v>6.0466499999999996</v>
      </c>
    </row>
    <row r="9" spans="1:14">
      <c r="B9" t="s">
        <v>219</v>
      </c>
      <c r="C9" s="101">
        <v>5.9615787220352336</v>
      </c>
      <c r="D9" s="101">
        <v>5.837632696643376</v>
      </c>
      <c r="E9" s="101">
        <v>7.0426115805808926</v>
      </c>
      <c r="F9" s="101">
        <v>6.1771930418871905</v>
      </c>
      <c r="G9" s="101">
        <v>5.5427734890033715</v>
      </c>
      <c r="H9" s="101">
        <v>5.5259130846386135</v>
      </c>
      <c r="I9" s="101">
        <v>4.5222069764808062</v>
      </c>
      <c r="J9" s="101">
        <v>4.6120850093034402</v>
      </c>
      <c r="K9" s="101">
        <v>5.2066010489732504</v>
      </c>
      <c r="L9" s="101">
        <v>5.6892547632717543</v>
      </c>
      <c r="M9" s="101">
        <v>5.4879477877807963</v>
      </c>
      <c r="N9" s="101">
        <v>6.1590858775437285</v>
      </c>
    </row>
    <row r="10" spans="1:14">
      <c r="B10" t="s">
        <v>223</v>
      </c>
      <c r="C10" s="131">
        <f>C9-C8</f>
        <v>1.264504722035233</v>
      </c>
      <c r="D10" s="131">
        <f t="shared" ref="D10:N10" si="2">D9-D8</f>
        <v>1.6365286966433761</v>
      </c>
      <c r="E10" s="131">
        <f t="shared" si="2"/>
        <v>-1.3359419419107788E-2</v>
      </c>
      <c r="F10" s="131">
        <f t="shared" si="2"/>
        <v>0.15965104188719081</v>
      </c>
      <c r="G10" s="131">
        <f t="shared" si="2"/>
        <v>-0.22978751099662809</v>
      </c>
      <c r="H10" s="131">
        <f t="shared" si="2"/>
        <v>6.1350846386130087E-3</v>
      </c>
      <c r="I10" s="131">
        <f t="shared" si="2"/>
        <v>0.23014897648080712</v>
      </c>
      <c r="J10" s="131">
        <f t="shared" si="2"/>
        <v>9.39590093034397E-2</v>
      </c>
      <c r="K10" s="131">
        <f t="shared" si="2"/>
        <v>0.45074956897324991</v>
      </c>
      <c r="L10" s="131">
        <f t="shared" si="2"/>
        <v>0.78837926327175456</v>
      </c>
      <c r="M10" s="131">
        <f t="shared" si="2"/>
        <v>0.68956878778079655</v>
      </c>
      <c r="N10" s="131">
        <f t="shared" si="2"/>
        <v>0.11243587754372886</v>
      </c>
    </row>
    <row r="11" spans="1:14">
      <c r="B11" t="s">
        <v>221</v>
      </c>
      <c r="C11" s="77">
        <f>C10/C8</f>
        <v>0.26921115614427893</v>
      </c>
      <c r="D11" s="77">
        <f t="shared" ref="D11:N11" si="3">D10/D8</f>
        <v>0.3895472943881837</v>
      </c>
      <c r="E11" s="77">
        <f t="shared" si="3"/>
        <v>-1.8933495360323599E-3</v>
      </c>
      <c r="F11" s="77">
        <f t="shared" si="3"/>
        <v>2.653093935816166E-2</v>
      </c>
      <c r="G11" s="77">
        <f t="shared" si="3"/>
        <v>-3.9806857129206272E-2</v>
      </c>
      <c r="H11" s="77">
        <f t="shared" si="3"/>
        <v>1.1114730771079938E-3</v>
      </c>
      <c r="I11" s="77">
        <f t="shared" si="3"/>
        <v>5.362205647752364E-2</v>
      </c>
      <c r="J11" s="77">
        <f t="shared" si="3"/>
        <v>2.0796013502819462E-2</v>
      </c>
      <c r="K11" s="77">
        <f t="shared" si="3"/>
        <v>9.4777890114695063E-2</v>
      </c>
      <c r="L11" s="77">
        <f t="shared" si="3"/>
        <v>0.16086498489336337</v>
      </c>
      <c r="M11" s="77">
        <f t="shared" si="3"/>
        <v>0.14370869574512488</v>
      </c>
      <c r="N11" s="77">
        <f t="shared" si="3"/>
        <v>1.8594738829555021E-2</v>
      </c>
    </row>
    <row r="12" spans="1:14">
      <c r="C12" s="24"/>
      <c r="D12" s="24"/>
      <c r="E12" s="24"/>
      <c r="F12" s="24"/>
      <c r="G12" s="24"/>
      <c r="H12" s="24"/>
      <c r="I12" s="24"/>
      <c r="J12" s="24"/>
      <c r="K12" s="24"/>
      <c r="L12" s="24"/>
      <c r="M12" s="24"/>
      <c r="N12" s="24"/>
    </row>
    <row r="13" spans="1:14">
      <c r="A13" t="s">
        <v>224</v>
      </c>
      <c r="B13" t="s">
        <v>218</v>
      </c>
      <c r="C13" s="47"/>
      <c r="D13" s="47"/>
      <c r="E13" s="101">
        <v>2.7604709999999999</v>
      </c>
      <c r="F13" s="101">
        <v>1.970356</v>
      </c>
      <c r="G13" s="101">
        <v>1.3584200000000002</v>
      </c>
      <c r="H13" s="101">
        <v>1.3458570000000001</v>
      </c>
      <c r="I13" s="101">
        <v>1.2681120000000001</v>
      </c>
      <c r="J13" s="101">
        <v>1.303633</v>
      </c>
      <c r="K13" s="101">
        <v>1.283264</v>
      </c>
      <c r="L13" s="101">
        <v>1.1736289999999998</v>
      </c>
      <c r="M13" s="101">
        <v>1.0499749999999999</v>
      </c>
      <c r="N13" s="101">
        <v>0.98693399999999998</v>
      </c>
    </row>
    <row r="14" spans="1:14">
      <c r="B14" t="s">
        <v>225</v>
      </c>
      <c r="C14" s="47"/>
      <c r="D14" s="47"/>
      <c r="E14" s="101">
        <v>1.4109256460701052</v>
      </c>
      <c r="F14" s="101">
        <v>1.3603614440534173</v>
      </c>
      <c r="G14" s="101">
        <v>1.3148107764855359</v>
      </c>
      <c r="H14" s="101">
        <v>1.2766541085727912</v>
      </c>
      <c r="I14" s="101">
        <v>1.246680156279107</v>
      </c>
      <c r="J14" s="101">
        <v>1.215478278471227</v>
      </c>
      <c r="K14" s="101">
        <v>1.1549476090457589</v>
      </c>
      <c r="L14" s="101">
        <v>1.1130913042891584</v>
      </c>
      <c r="M14" s="101">
        <v>1.0743268080721049</v>
      </c>
      <c r="N14" s="101">
        <v>1.0277643293563368</v>
      </c>
    </row>
    <row r="15" spans="1:14">
      <c r="B15" t="s">
        <v>226</v>
      </c>
      <c r="C15" s="47"/>
      <c r="D15" s="47"/>
      <c r="E15" s="101">
        <v>1.580236723598518</v>
      </c>
      <c r="F15" s="101">
        <v>1.5236048173398273</v>
      </c>
      <c r="G15" s="101">
        <v>1.4725880696638003</v>
      </c>
      <c r="H15" s="101">
        <v>1.4298526016015263</v>
      </c>
      <c r="I15" s="101">
        <v>1.3962817750326</v>
      </c>
      <c r="J15" s="101">
        <v>1.3613356718877745</v>
      </c>
      <c r="K15" s="101">
        <v>1.2935413221312499</v>
      </c>
      <c r="L15" s="101">
        <v>1.2466622608038576</v>
      </c>
      <c r="M15" s="101">
        <v>1.2032460250407577</v>
      </c>
      <c r="N15" s="101">
        <v>1.1510960488790973</v>
      </c>
    </row>
    <row r="16" spans="1:14">
      <c r="B16" t="s">
        <v>227</v>
      </c>
      <c r="C16" s="47"/>
      <c r="D16" s="47"/>
      <c r="E16" s="131">
        <f t="shared" ref="E16:N16" si="4">E14-E13</f>
        <v>-1.3495453539298947</v>
      </c>
      <c r="F16" s="131">
        <f t="shared" si="4"/>
        <v>-0.60999455594658269</v>
      </c>
      <c r="G16" s="131">
        <f t="shared" si="4"/>
        <v>-4.3609223514464279E-2</v>
      </c>
      <c r="H16" s="131">
        <f t="shared" si="4"/>
        <v>-6.9202891427208924E-2</v>
      </c>
      <c r="I16" s="131">
        <f t="shared" si="4"/>
        <v>-2.1431843720893129E-2</v>
      </c>
      <c r="J16" s="131">
        <f t="shared" si="4"/>
        <v>-8.8154721528773017E-2</v>
      </c>
      <c r="K16" s="131">
        <f t="shared" si="4"/>
        <v>-0.12831639095424108</v>
      </c>
      <c r="L16" s="131">
        <f t="shared" si="4"/>
        <v>-6.0537695710841444E-2</v>
      </c>
      <c r="M16" s="131">
        <f t="shared" si="4"/>
        <v>2.4351808072105019E-2</v>
      </c>
      <c r="N16" s="131">
        <f t="shared" si="4"/>
        <v>4.0830329356336792E-2</v>
      </c>
    </row>
    <row r="17" spans="1:14">
      <c r="B17" t="s">
        <v>221</v>
      </c>
      <c r="C17" s="142"/>
      <c r="D17" s="142"/>
      <c r="E17" s="77">
        <f t="shared" ref="E17:N17" si="5">E16/E13</f>
        <v>-0.48888227912189436</v>
      </c>
      <c r="F17" s="77">
        <f t="shared" si="5"/>
        <v>-0.30958596108854575</v>
      </c>
      <c r="G17" s="77">
        <f t="shared" si="5"/>
        <v>-3.2102901543310809E-2</v>
      </c>
      <c r="H17" s="77">
        <f t="shared" si="5"/>
        <v>-5.1419200871421641E-2</v>
      </c>
      <c r="I17" s="77">
        <f t="shared" si="5"/>
        <v>-1.6900592156602199E-2</v>
      </c>
      <c r="J17" s="77">
        <f t="shared" si="5"/>
        <v>-6.7622345804971964E-2</v>
      </c>
      <c r="K17" s="77">
        <f t="shared" si="5"/>
        <v>-9.9992200322179287E-2</v>
      </c>
      <c r="L17" s="77">
        <f t="shared" si="5"/>
        <v>-5.1581629041921644E-2</v>
      </c>
      <c r="M17" s="77">
        <f t="shared" si="5"/>
        <v>2.3192750372251741E-2</v>
      </c>
      <c r="N17" s="77">
        <f t="shared" si="5"/>
        <v>4.1370881291288769E-2</v>
      </c>
    </row>
    <row r="18" spans="1:14">
      <c r="C18" s="24"/>
      <c r="D18" s="24"/>
      <c r="E18" s="24"/>
      <c r="F18" s="24"/>
      <c r="G18" s="24"/>
      <c r="H18" s="24"/>
      <c r="I18" s="24"/>
      <c r="J18" s="24"/>
      <c r="K18" s="24"/>
      <c r="L18" s="24"/>
      <c r="M18" s="24"/>
      <c r="N18" s="24"/>
    </row>
    <row r="19" spans="1:14">
      <c r="A19" t="s">
        <v>228</v>
      </c>
      <c r="B19" t="s">
        <v>218</v>
      </c>
      <c r="C19" s="101">
        <v>0.76485099999999995</v>
      </c>
      <c r="D19" s="101">
        <v>0.75616399999999995</v>
      </c>
      <c r="E19" s="101">
        <v>0.74846599999999996</v>
      </c>
      <c r="F19" s="101">
        <v>0.76575899999999997</v>
      </c>
      <c r="G19" s="101">
        <v>0.84651199999999993</v>
      </c>
      <c r="H19" s="101">
        <v>0.85475699999999999</v>
      </c>
      <c r="I19" s="101">
        <v>0.73549100000000001</v>
      </c>
      <c r="J19" s="101">
        <v>0.67788999999999999</v>
      </c>
      <c r="K19" s="101">
        <v>0.61908399999999997</v>
      </c>
      <c r="L19" s="101">
        <v>0.59539999999999993</v>
      </c>
      <c r="M19" s="101">
        <v>0.5720019999999999</v>
      </c>
      <c r="N19" s="101">
        <v>0.54415499999999994</v>
      </c>
    </row>
    <row r="20" spans="1:14">
      <c r="B20" t="s">
        <v>219</v>
      </c>
      <c r="C20" s="101">
        <v>0.78321966194474235</v>
      </c>
      <c r="D20" s="101">
        <v>0.77656603693455351</v>
      </c>
      <c r="E20" s="101">
        <v>0.77105851424456173</v>
      </c>
      <c r="F20" s="101">
        <v>0.77469333863029688</v>
      </c>
      <c r="G20" s="101">
        <v>0.79035215567394324</v>
      </c>
      <c r="H20" s="101">
        <v>0.83274958431416979</v>
      </c>
      <c r="I20" s="101">
        <v>0.73899809832093477</v>
      </c>
      <c r="J20" s="101">
        <v>0.68941903133989924</v>
      </c>
      <c r="K20" s="101">
        <v>0.62930136458030594</v>
      </c>
      <c r="L20" s="101">
        <v>0.61748331825390912</v>
      </c>
      <c r="M20" s="101">
        <v>0.58066106685357199</v>
      </c>
      <c r="N20" s="101">
        <v>0.55989900910516366</v>
      </c>
    </row>
    <row r="21" spans="1:14">
      <c r="B21" t="s">
        <v>223</v>
      </c>
      <c r="C21" s="131">
        <f>C20-C19</f>
        <v>1.8368661944742404E-2</v>
      </c>
      <c r="D21" s="131">
        <f t="shared" ref="D21:N21" si="6">D20-D19</f>
        <v>2.0402036934553558E-2</v>
      </c>
      <c r="E21" s="131">
        <f t="shared" si="6"/>
        <v>2.2592514244561768E-2</v>
      </c>
      <c r="F21" s="131">
        <f t="shared" si="6"/>
        <v>8.9343386302969119E-3</v>
      </c>
      <c r="G21" s="131">
        <f t="shared" si="6"/>
        <v>-5.6159844326056696E-2</v>
      </c>
      <c r="H21" s="131">
        <f t="shared" si="6"/>
        <v>-2.2007415685830201E-2</v>
      </c>
      <c r="I21" s="131">
        <f t="shared" si="6"/>
        <v>3.507098320934765E-3</v>
      </c>
      <c r="J21" s="131">
        <f t="shared" si="6"/>
        <v>1.1529031339899243E-2</v>
      </c>
      <c r="K21" s="131">
        <f t="shared" si="6"/>
        <v>1.0217364580305976E-2</v>
      </c>
      <c r="L21" s="131">
        <f t="shared" si="6"/>
        <v>2.208331825390919E-2</v>
      </c>
      <c r="M21" s="131">
        <f t="shared" si="6"/>
        <v>8.6590668535720949E-3</v>
      </c>
      <c r="N21" s="131">
        <f t="shared" si="6"/>
        <v>1.5744009105163714E-2</v>
      </c>
    </row>
    <row r="22" spans="1:14">
      <c r="B22" t="s">
        <v>221</v>
      </c>
      <c r="C22" s="77">
        <f>C21/C19</f>
        <v>2.4016000429812348E-2</v>
      </c>
      <c r="D22" s="77">
        <f t="shared" ref="D22:N22" si="7">D21/D19</f>
        <v>2.698096832770875E-2</v>
      </c>
      <c r="E22" s="77">
        <f t="shared" si="7"/>
        <v>3.01850908986671E-2</v>
      </c>
      <c r="F22" s="77">
        <f t="shared" si="7"/>
        <v>1.1667298236516858E-2</v>
      </c>
      <c r="G22" s="77">
        <f t="shared" si="7"/>
        <v>-6.6342644080717939E-2</v>
      </c>
      <c r="H22" s="77">
        <f t="shared" si="7"/>
        <v>-2.5746985032974519E-2</v>
      </c>
      <c r="I22" s="77">
        <f t="shared" si="7"/>
        <v>4.7683769358629335E-3</v>
      </c>
      <c r="J22" s="77">
        <f t="shared" si="7"/>
        <v>1.7007230287951206E-2</v>
      </c>
      <c r="K22" s="77">
        <f t="shared" si="7"/>
        <v>1.6504003625204298E-2</v>
      </c>
      <c r="L22" s="77">
        <f t="shared" si="7"/>
        <v>3.7089886217516278E-2</v>
      </c>
      <c r="M22" s="77">
        <f t="shared" si="7"/>
        <v>1.5138175834301448E-2</v>
      </c>
      <c r="N22" s="77">
        <f t="shared" si="7"/>
        <v>2.8932949444852508E-2</v>
      </c>
    </row>
    <row r="23" spans="1:14">
      <c r="C23" s="24"/>
      <c r="D23" s="24"/>
      <c r="E23" s="24"/>
      <c r="F23" s="24"/>
      <c r="G23" s="24"/>
      <c r="H23" s="24"/>
      <c r="I23" s="24"/>
      <c r="J23" s="24"/>
      <c r="K23" s="24"/>
      <c r="L23" s="24"/>
      <c r="M23" s="24"/>
      <c r="N23" s="24"/>
    </row>
    <row r="24" spans="1:14">
      <c r="A24" t="s">
        <v>229</v>
      </c>
      <c r="B24" t="s">
        <v>218</v>
      </c>
      <c r="C24" s="101">
        <v>1.3138840000000001</v>
      </c>
      <c r="D24" s="101">
        <v>1.2751879999999998</v>
      </c>
      <c r="E24" s="101">
        <v>1.270491</v>
      </c>
      <c r="F24" s="101">
        <v>1.3399489999999998</v>
      </c>
      <c r="G24" s="101">
        <v>1.4062480000000002</v>
      </c>
      <c r="H24" s="101">
        <v>1.4285380000000003</v>
      </c>
      <c r="I24" s="101">
        <v>1.2696299999999998</v>
      </c>
      <c r="J24" s="101">
        <v>1.2067910000000002</v>
      </c>
      <c r="K24" s="101">
        <v>1.1772559999999999</v>
      </c>
      <c r="L24" s="101">
        <v>1.2054304999999998</v>
      </c>
      <c r="M24" s="101">
        <v>1.1246020000000001</v>
      </c>
      <c r="N24" s="101">
        <v>1.0843240000000001</v>
      </c>
    </row>
    <row r="25" spans="1:14">
      <c r="B25" t="s">
        <v>219</v>
      </c>
      <c r="C25" s="101">
        <v>1.3170964157903131</v>
      </c>
      <c r="D25" s="101">
        <v>1.274713056609226</v>
      </c>
      <c r="E25" s="101">
        <v>1.271481799104867</v>
      </c>
      <c r="F25" s="101">
        <v>1.3197564769305403</v>
      </c>
      <c r="G25" s="101">
        <v>1.3996233442926291</v>
      </c>
      <c r="H25" s="101">
        <v>1.4235915279749269</v>
      </c>
      <c r="I25" s="101">
        <v>1.2665798461182467</v>
      </c>
      <c r="J25" s="101">
        <v>1.2027216802180152</v>
      </c>
      <c r="K25" s="101">
        <v>1.1664554299977963</v>
      </c>
      <c r="L25" s="101">
        <v>1.1939042192690068</v>
      </c>
      <c r="M25" s="101">
        <v>1.1194505522647098</v>
      </c>
      <c r="N25" s="101">
        <v>1.0804513784909417</v>
      </c>
    </row>
    <row r="26" spans="1:14">
      <c r="B26" t="s">
        <v>223</v>
      </c>
      <c r="C26" s="131">
        <f>C25-C24</f>
        <v>3.2124157903130612E-3</v>
      </c>
      <c r="D26" s="131">
        <f t="shared" ref="D26" si="8">D25-D24</f>
        <v>-4.7494339077380765E-4</v>
      </c>
      <c r="E26" s="131">
        <f t="shared" ref="E26" si="9">E25-E24</f>
        <v>9.9079910486699063E-4</v>
      </c>
      <c r="F26" s="131">
        <f t="shared" ref="F26" si="10">F25-F24</f>
        <v>-2.0192523069459511E-2</v>
      </c>
      <c r="G26" s="131">
        <f t="shared" ref="G26" si="11">G25-G24</f>
        <v>-6.6246557073710299E-3</v>
      </c>
      <c r="H26" s="131">
        <f t="shared" ref="H26" si="12">H25-H24</f>
        <v>-4.9464720250733674E-3</v>
      </c>
      <c r="I26" s="131">
        <f t="shared" ref="I26" si="13">I25-I24</f>
        <v>-3.0501538817531149E-3</v>
      </c>
      <c r="J26" s="131">
        <f t="shared" ref="J26" si="14">J25-J24</f>
        <v>-4.0693197819849924E-3</v>
      </c>
      <c r="K26" s="131">
        <f t="shared" ref="K26" si="15">K25-K24</f>
        <v>-1.080057000220358E-2</v>
      </c>
      <c r="L26" s="131">
        <f t="shared" ref="L26" si="16">L25-L24</f>
        <v>-1.1526280730993044E-2</v>
      </c>
      <c r="M26" s="131">
        <f t="shared" ref="M26" si="17">M25-M24</f>
        <v>-5.1514477352903043E-3</v>
      </c>
      <c r="N26" s="131">
        <f t="shared" ref="N26" si="18">N25-N24</f>
        <v>-3.872621509058316E-3</v>
      </c>
    </row>
    <row r="27" spans="1:14">
      <c r="B27" t="s">
        <v>221</v>
      </c>
      <c r="C27" s="77">
        <f>C26/C24</f>
        <v>2.444976718122042E-3</v>
      </c>
      <c r="D27" s="77">
        <f t="shared" ref="D27" si="19">D26/D24</f>
        <v>-3.7244970214102372E-4</v>
      </c>
      <c r="E27" s="77">
        <f t="shared" ref="E27" si="20">E26/E24</f>
        <v>7.7985527238444874E-4</v>
      </c>
      <c r="F27" s="77">
        <f t="shared" ref="F27" si="21">F26/F24</f>
        <v>-1.5069620612022931E-2</v>
      </c>
      <c r="G27" s="77">
        <f t="shared" ref="G27" si="22">G26/G24</f>
        <v>-4.7108729807054158E-3</v>
      </c>
      <c r="H27" s="77">
        <f t="shared" ref="H27" si="23">H26/H24</f>
        <v>-3.4626114426591146E-3</v>
      </c>
      <c r="I27" s="77">
        <f t="shared" ref="I27" si="24">I26/I24</f>
        <v>-2.4023958804951957E-3</v>
      </c>
      <c r="J27" s="77">
        <f t="shared" ref="J27" si="25">J26/J24</f>
        <v>-3.3720170120468181E-3</v>
      </c>
      <c r="K27" s="77">
        <f t="shared" ref="K27" si="26">K26/K24</f>
        <v>-9.1743596993377665E-3</v>
      </c>
      <c r="L27" s="77">
        <f t="shared" ref="L27" si="27">L26/L24</f>
        <v>-9.5619620799316466E-3</v>
      </c>
      <c r="M27" s="77">
        <f t="shared" ref="M27" si="28">M26/M24</f>
        <v>-4.5806851982215079E-3</v>
      </c>
      <c r="N27" s="77">
        <f t="shared" ref="N27" si="29">N26/N24</f>
        <v>-3.5714615825697079E-3</v>
      </c>
    </row>
    <row r="28" spans="1:14">
      <c r="C28" s="24"/>
      <c r="D28" s="24"/>
      <c r="E28" s="24"/>
      <c r="F28" s="24"/>
      <c r="G28" s="24"/>
      <c r="H28" s="24"/>
      <c r="I28" s="24"/>
      <c r="J28" s="24"/>
      <c r="K28" s="24"/>
      <c r="L28" s="24"/>
      <c r="M28" s="24"/>
      <c r="N28" s="24"/>
    </row>
    <row r="29" spans="1:14">
      <c r="C29" s="24"/>
      <c r="D29" s="24"/>
      <c r="E29" s="24"/>
      <c r="F29" s="24"/>
      <c r="G29" s="24"/>
      <c r="H29" s="24"/>
      <c r="I29" s="24"/>
      <c r="J29" s="24"/>
      <c r="K29" s="24"/>
      <c r="L29" s="24"/>
      <c r="M29" s="24"/>
      <c r="N29" s="24"/>
    </row>
    <row r="30" spans="1:14">
      <c r="A30" t="s">
        <v>109</v>
      </c>
      <c r="B30" t="s">
        <v>218</v>
      </c>
      <c r="C30" s="47"/>
      <c r="D30" s="47"/>
      <c r="E30" s="47"/>
      <c r="F30" s="101">
        <v>0.55469899999999994</v>
      </c>
      <c r="G30" s="101">
        <v>1.6779090000000001</v>
      </c>
      <c r="H30" s="101">
        <v>0.692276</v>
      </c>
      <c r="I30" s="101">
        <v>1.9511969999999998</v>
      </c>
      <c r="J30" s="101">
        <v>1.5312840000000001</v>
      </c>
      <c r="K30" s="101">
        <v>1.141605</v>
      </c>
      <c r="L30" s="101">
        <v>0.10169</v>
      </c>
      <c r="M30" s="101">
        <v>0.69249699999999992</v>
      </c>
      <c r="N30" s="101">
        <v>6.6902000000000003E-2</v>
      </c>
    </row>
    <row r="31" spans="1:14">
      <c r="B31" t="s">
        <v>230</v>
      </c>
      <c r="C31" s="47"/>
      <c r="D31" s="47"/>
      <c r="E31" s="47"/>
      <c r="F31" s="101">
        <v>0.55670348599999997</v>
      </c>
      <c r="G31" s="101">
        <v>0.58829350999999996</v>
      </c>
      <c r="H31" s="101">
        <v>0.710214546</v>
      </c>
      <c r="I31" s="101">
        <v>0.73941184199999999</v>
      </c>
      <c r="J31" s="101">
        <v>0.63547745999999994</v>
      </c>
      <c r="K31" s="101">
        <v>0.68033423040000007</v>
      </c>
      <c r="L31" s="101">
        <v>0.51682321349999993</v>
      </c>
      <c r="M31" s="101">
        <v>0.62232631999999999</v>
      </c>
      <c r="N31" s="101">
        <v>0.61483979210000006</v>
      </c>
    </row>
    <row r="32" spans="1:14">
      <c r="B32" t="s">
        <v>231</v>
      </c>
      <c r="C32" s="47"/>
      <c r="D32" s="47"/>
      <c r="E32" s="47"/>
      <c r="F32" s="131">
        <f>(F30+F31)</f>
        <v>1.1114024859999998</v>
      </c>
      <c r="G32" s="131">
        <f t="shared" ref="G32:N32" si="30">(G30+G31)</f>
        <v>2.2662025100000003</v>
      </c>
      <c r="H32" s="131">
        <f t="shared" si="30"/>
        <v>1.4024905460000001</v>
      </c>
      <c r="I32" s="131">
        <f t="shared" si="30"/>
        <v>2.6906088419999996</v>
      </c>
      <c r="J32" s="131">
        <f t="shared" si="30"/>
        <v>2.16676146</v>
      </c>
      <c r="K32" s="131">
        <f t="shared" si="30"/>
        <v>1.8219392303999999</v>
      </c>
      <c r="L32" s="131">
        <f t="shared" si="30"/>
        <v>0.61851321349999999</v>
      </c>
      <c r="M32" s="131">
        <f t="shared" si="30"/>
        <v>1.3148233199999999</v>
      </c>
      <c r="N32" s="131">
        <f t="shared" si="30"/>
        <v>0.68174179210000008</v>
      </c>
    </row>
    <row r="33" spans="2:15" s="37" customFormat="1">
      <c r="B33" t="s">
        <v>219</v>
      </c>
      <c r="C33" s="47"/>
      <c r="D33" s="47"/>
      <c r="E33" s="47"/>
      <c r="F33" s="101">
        <v>1.2064313711949903</v>
      </c>
      <c r="G33" s="101">
        <v>1.2810731031216631</v>
      </c>
      <c r="H33" s="101">
        <v>1.292091960121688</v>
      </c>
      <c r="I33" s="101">
        <v>1.3005539700105972</v>
      </c>
      <c r="J33" s="101">
        <v>1.3335758851861244</v>
      </c>
      <c r="K33" s="101">
        <v>1.3774530331208574</v>
      </c>
      <c r="L33" s="101">
        <v>1.4119122025123059</v>
      </c>
      <c r="M33" s="101">
        <v>1.4583812316398113</v>
      </c>
      <c r="N33" s="101">
        <v>1.4552218232860235</v>
      </c>
    </row>
    <row r="34" spans="2:15">
      <c r="O34" t="s">
        <v>232</v>
      </c>
    </row>
    <row r="35" spans="2:15">
      <c r="B35" s="37" t="s">
        <v>233</v>
      </c>
      <c r="C35" s="37"/>
      <c r="D35" s="37"/>
      <c r="E35" s="37"/>
      <c r="F35" s="77">
        <f t="shared" ref="F35:N35" si="31">F31/F32</f>
        <v>0.50090178221897563</v>
      </c>
      <c r="G35" s="77">
        <f t="shared" si="31"/>
        <v>0.25959441285765761</v>
      </c>
      <c r="H35" s="77">
        <f t="shared" si="31"/>
        <v>0.50639524667426883</v>
      </c>
      <c r="I35" s="77">
        <f t="shared" si="31"/>
        <v>0.27481209102486109</v>
      </c>
      <c r="J35" s="77">
        <f t="shared" si="31"/>
        <v>0.29328445781013657</v>
      </c>
      <c r="K35" s="77">
        <f t="shared" si="31"/>
        <v>0.37341214188062422</v>
      </c>
      <c r="L35" s="77">
        <f t="shared" si="31"/>
        <v>0.83558960782007596</v>
      </c>
      <c r="M35" s="77">
        <f t="shared" si="31"/>
        <v>0.47331554782584784</v>
      </c>
      <c r="N35" s="77">
        <f t="shared" si="31"/>
        <v>0.90186607191277102</v>
      </c>
      <c r="O35" s="77">
        <f>AVERAGE(F35:N35)</f>
        <v>0.49101904000280211</v>
      </c>
    </row>
    <row r="36" spans="2:15">
      <c r="F36" s="37"/>
      <c r="G36" s="37"/>
      <c r="H36" s="37"/>
      <c r="I36" s="37"/>
      <c r="J36" s="37"/>
      <c r="K36" s="37"/>
      <c r="L36" s="37"/>
      <c r="M36" s="37"/>
      <c r="N36" s="37"/>
    </row>
  </sheetData>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C4F5-60D2-421E-9A0C-524F9420B748}">
  <dimension ref="A1:BJ77"/>
  <sheetViews>
    <sheetView zoomScale="90" zoomScaleNormal="90" workbookViewId="0">
      <selection activeCell="C9" sqref="C9:G9"/>
    </sheetView>
  </sheetViews>
  <sheetFormatPr defaultRowHeight="15"/>
  <cols>
    <col min="1" max="1" width="21.5703125" customWidth="1"/>
    <col min="2" max="3" width="15.28515625" customWidth="1"/>
    <col min="4" max="4" width="17.28515625" customWidth="1"/>
    <col min="5" max="5" width="13.42578125" customWidth="1"/>
    <col min="6" max="6" width="16" customWidth="1"/>
    <col min="7" max="7" width="12.85546875" customWidth="1"/>
    <col min="8" max="51" width="10.5703125" bestFit="1" customWidth="1"/>
    <col min="52" max="62" width="11.5703125" bestFit="1" customWidth="1"/>
  </cols>
  <sheetData>
    <row r="1" spans="1:17">
      <c r="A1" s="28" t="s">
        <v>234</v>
      </c>
      <c r="B1" s="10"/>
      <c r="C1" s="10"/>
      <c r="D1" s="10"/>
      <c r="E1" s="10"/>
      <c r="F1" s="10"/>
      <c r="G1" s="10"/>
      <c r="H1" s="10"/>
      <c r="I1" s="10"/>
      <c r="J1" s="10"/>
      <c r="K1" s="10"/>
      <c r="L1" s="10"/>
      <c r="M1" s="10"/>
      <c r="N1" s="10"/>
      <c r="O1" s="10"/>
      <c r="P1" s="10"/>
      <c r="Q1" s="10"/>
    </row>
    <row r="2" spans="1:17">
      <c r="A2" s="2"/>
    </row>
    <row r="3" spans="1:17">
      <c r="C3" t="s">
        <v>235</v>
      </c>
      <c r="D3" t="s">
        <v>236</v>
      </c>
      <c r="E3" t="s">
        <v>237</v>
      </c>
    </row>
    <row r="4" spans="1:17" ht="46.5" customHeight="1">
      <c r="A4" s="61"/>
      <c r="B4" s="106" t="s">
        <v>238</v>
      </c>
      <c r="C4" s="97">
        <f>ROUND((MAX(G16:G18)),0)</f>
        <v>65</v>
      </c>
      <c r="D4" s="97">
        <f>ROUND(MEDIAN(G16:G18),0)</f>
        <v>58</v>
      </c>
      <c r="E4" s="97">
        <f>ROUND((MIN(G16:G18)),0)</f>
        <v>51</v>
      </c>
      <c r="G4" s="66"/>
      <c r="H4" s="135"/>
      <c r="I4" s="135"/>
      <c r="J4" s="135"/>
      <c r="N4" s="135"/>
    </row>
    <row r="5" spans="1:17">
      <c r="B5" t="s">
        <v>239</v>
      </c>
      <c r="N5" s="135"/>
    </row>
    <row r="6" spans="1:17">
      <c r="N6" s="135"/>
    </row>
    <row r="7" spans="1:17">
      <c r="A7" s="20" t="s">
        <v>240</v>
      </c>
      <c r="B7" s="9"/>
      <c r="C7" s="9"/>
      <c r="D7" s="9"/>
      <c r="E7" s="9"/>
      <c r="F7" s="9"/>
      <c r="G7" s="9"/>
      <c r="H7" s="9"/>
      <c r="I7" s="9"/>
      <c r="J7" s="9"/>
      <c r="K7" s="9"/>
      <c r="L7" s="9"/>
      <c r="M7" s="9"/>
      <c r="N7" s="136"/>
      <c r="O7" s="9"/>
      <c r="P7" s="9"/>
      <c r="Q7" s="9"/>
    </row>
    <row r="8" spans="1:17">
      <c r="A8" s="2"/>
    </row>
    <row r="9" spans="1:17" s="8" customFormat="1" ht="30" customHeight="1">
      <c r="A9" s="46" t="s">
        <v>241</v>
      </c>
      <c r="B9" s="46" t="s">
        <v>242</v>
      </c>
      <c r="C9" s="256" t="s">
        <v>243</v>
      </c>
      <c r="D9" s="256"/>
      <c r="E9" s="256"/>
      <c r="F9" s="256"/>
      <c r="G9" s="256"/>
    </row>
    <row r="10" spans="1:17">
      <c r="A10" t="s">
        <v>244</v>
      </c>
      <c r="C10" s="2">
        <v>28</v>
      </c>
      <c r="D10" s="2">
        <v>29</v>
      </c>
      <c r="E10" s="2">
        <v>30</v>
      </c>
      <c r="F10" s="2">
        <v>31</v>
      </c>
      <c r="G10" s="2" t="s">
        <v>232</v>
      </c>
      <c r="H10" s="2"/>
    </row>
    <row r="11" spans="1:17">
      <c r="B11" s="138">
        <v>0.1</v>
      </c>
      <c r="C11" s="100">
        <v>73.400000000000006</v>
      </c>
      <c r="D11" s="100">
        <v>86.2</v>
      </c>
      <c r="E11" s="100">
        <v>97.6</v>
      </c>
      <c r="F11" s="100">
        <v>103.6</v>
      </c>
      <c r="G11" s="102">
        <f>AVERAGE(C11:F11)</f>
        <v>90.200000000000017</v>
      </c>
      <c r="H11" s="66"/>
      <c r="I11" s="66"/>
      <c r="N11" s="33"/>
      <c r="O11" s="33"/>
      <c r="P11" s="33"/>
    </row>
    <row r="12" spans="1:17">
      <c r="B12" s="138">
        <v>0.2</v>
      </c>
      <c r="C12" s="100">
        <v>65.2</v>
      </c>
      <c r="D12" s="100">
        <v>76.599999999999994</v>
      </c>
      <c r="E12" s="100">
        <v>86.7</v>
      </c>
      <c r="F12" s="100">
        <v>92.1</v>
      </c>
      <c r="G12" s="102">
        <f t="shared" ref="G12:G13" si="0">AVERAGE(C12:F12)</f>
        <v>80.150000000000006</v>
      </c>
      <c r="H12" s="66"/>
      <c r="I12" s="66"/>
      <c r="N12" s="33"/>
      <c r="O12" s="33"/>
      <c r="P12" s="33"/>
    </row>
    <row r="13" spans="1:17">
      <c r="B13" s="138">
        <v>0.3</v>
      </c>
      <c r="C13" s="100">
        <v>57.1</v>
      </c>
      <c r="D13" s="100">
        <v>67</v>
      </c>
      <c r="E13" s="100">
        <v>75.900000000000006</v>
      </c>
      <c r="F13" s="100">
        <v>80.599999999999994</v>
      </c>
      <c r="G13" s="102">
        <f t="shared" si="0"/>
        <v>70.150000000000006</v>
      </c>
      <c r="H13" s="66"/>
      <c r="I13" s="66"/>
      <c r="N13" s="33"/>
      <c r="O13" s="33"/>
      <c r="P13" s="33"/>
    </row>
    <row r="14" spans="1:17">
      <c r="C14" s="14"/>
      <c r="D14" s="14"/>
      <c r="E14" s="14"/>
      <c r="F14" s="14"/>
      <c r="G14" s="14"/>
    </row>
    <row r="15" spans="1:17">
      <c r="A15" t="s">
        <v>245</v>
      </c>
      <c r="C15" s="14"/>
      <c r="D15" s="14"/>
      <c r="E15" s="14"/>
      <c r="F15" s="14"/>
      <c r="G15" s="14"/>
      <c r="K15" s="66"/>
      <c r="L15" s="66"/>
      <c r="M15" s="66"/>
    </row>
    <row r="16" spans="1:17">
      <c r="B16" s="138">
        <v>0.1</v>
      </c>
      <c r="C16" s="100">
        <v>48</v>
      </c>
      <c r="D16" s="100">
        <v>61.2</v>
      </c>
      <c r="E16" s="100">
        <v>73.099999999999994</v>
      </c>
      <c r="F16" s="100">
        <v>79.599999999999994</v>
      </c>
      <c r="G16" s="102">
        <f>AVERAGE(C16:F16)</f>
        <v>65.474999999999994</v>
      </c>
      <c r="H16" s="66"/>
      <c r="J16" s="66"/>
      <c r="K16" s="66"/>
      <c r="L16" s="66"/>
      <c r="M16" s="66"/>
    </row>
    <row r="17" spans="1:61">
      <c r="B17" s="138">
        <v>0.2</v>
      </c>
      <c r="C17" s="100">
        <v>42.6</v>
      </c>
      <c r="D17" s="100">
        <v>54.4</v>
      </c>
      <c r="E17" s="100">
        <v>65</v>
      </c>
      <c r="F17" s="100">
        <v>70.8</v>
      </c>
      <c r="G17" s="102">
        <f t="shared" ref="G17:G18" si="1">AVERAGE(C17:F17)</f>
        <v>58.2</v>
      </c>
      <c r="H17" s="66"/>
      <c r="J17" s="66"/>
      <c r="K17" s="66"/>
      <c r="L17" s="66"/>
      <c r="M17" s="66"/>
      <c r="N17" s="33"/>
      <c r="O17" s="33"/>
      <c r="P17" s="33"/>
    </row>
    <row r="18" spans="1:61">
      <c r="B18" s="138">
        <v>0.3</v>
      </c>
      <c r="C18" s="100">
        <v>37.299999999999997</v>
      </c>
      <c r="D18" s="100">
        <v>47.6</v>
      </c>
      <c r="E18" s="100">
        <v>56.9</v>
      </c>
      <c r="F18" s="100">
        <v>61.9</v>
      </c>
      <c r="G18" s="102">
        <f t="shared" si="1"/>
        <v>50.925000000000004</v>
      </c>
      <c r="H18" s="66"/>
      <c r="J18" s="66"/>
      <c r="N18" s="33"/>
      <c r="O18" s="33"/>
      <c r="P18" s="33"/>
    </row>
    <row r="19" spans="1:61">
      <c r="C19" s="14"/>
      <c r="D19" s="14"/>
      <c r="E19" s="14"/>
      <c r="F19" s="14"/>
      <c r="G19" s="14"/>
      <c r="N19" s="33"/>
      <c r="O19" s="33"/>
      <c r="P19" s="33"/>
    </row>
    <row r="20" spans="1:61">
      <c r="A20" t="s">
        <v>246</v>
      </c>
      <c r="C20" s="14"/>
      <c r="D20" s="14"/>
      <c r="E20" s="14"/>
      <c r="F20" s="14"/>
      <c r="G20" s="14"/>
    </row>
    <row r="21" spans="1:61">
      <c r="B21" s="138">
        <v>0.1</v>
      </c>
      <c r="C21" s="100">
        <v>39.799999999999997</v>
      </c>
      <c r="D21" s="100">
        <v>53.1</v>
      </c>
      <c r="E21" s="100">
        <v>64.900000000000006</v>
      </c>
      <c r="F21" s="100">
        <v>71.400000000000006</v>
      </c>
      <c r="G21" s="102">
        <f>AVERAGE(C21:F21)</f>
        <v>57.300000000000004</v>
      </c>
      <c r="H21" s="66"/>
    </row>
    <row r="22" spans="1:61">
      <c r="B22" s="138">
        <v>0.2</v>
      </c>
      <c r="C22" s="100">
        <v>35.4</v>
      </c>
      <c r="D22" s="100">
        <v>47.2</v>
      </c>
      <c r="E22" s="100">
        <v>57.7</v>
      </c>
      <c r="F22" s="100">
        <v>63.5</v>
      </c>
      <c r="G22" s="102">
        <f t="shared" ref="G22:G23" si="2">AVERAGE(C22:F22)</f>
        <v>50.95</v>
      </c>
      <c r="H22" s="66"/>
    </row>
    <row r="23" spans="1:61">
      <c r="B23" s="138">
        <v>0.3</v>
      </c>
      <c r="C23" s="100">
        <v>30.9</v>
      </c>
      <c r="D23" s="100">
        <v>41.3</v>
      </c>
      <c r="E23" s="100">
        <v>50.5</v>
      </c>
      <c r="F23" s="100">
        <v>55.6</v>
      </c>
      <c r="G23" s="102">
        <f t="shared" si="2"/>
        <v>44.574999999999996</v>
      </c>
      <c r="H23" s="66"/>
    </row>
    <row r="25" spans="1:61" s="2" customFormat="1">
      <c r="A25" s="39" t="s">
        <v>247</v>
      </c>
      <c r="B25" s="39"/>
      <c r="C25" s="39"/>
      <c r="D25" s="39"/>
      <c r="E25" s="39"/>
      <c r="F25" s="39"/>
      <c r="G25" s="39"/>
      <c r="H25" s="39"/>
      <c r="I25" s="39"/>
      <c r="J25" s="39"/>
      <c r="K25" s="39"/>
      <c r="L25" s="39"/>
      <c r="M25" s="39"/>
      <c r="N25" s="39"/>
      <c r="O25" s="39"/>
      <c r="P25" s="39"/>
      <c r="Q25" s="39"/>
    </row>
    <row r="26" spans="1:61" s="2" customFormat="1">
      <c r="A26" t="s">
        <v>248</v>
      </c>
    </row>
    <row r="27" spans="1:61" s="2" customFormat="1">
      <c r="B27" s="2">
        <v>2020</v>
      </c>
      <c r="C27" s="2">
        <v>2021</v>
      </c>
      <c r="D27" s="2">
        <v>2022</v>
      </c>
      <c r="E27" s="2">
        <v>2023</v>
      </c>
      <c r="F27" s="2">
        <v>2024</v>
      </c>
      <c r="G27" s="2">
        <v>2025</v>
      </c>
      <c r="H27" s="2">
        <v>2026</v>
      </c>
      <c r="I27" s="2">
        <v>2027</v>
      </c>
      <c r="J27" s="2">
        <v>2028</v>
      </c>
      <c r="K27" s="2">
        <v>2029</v>
      </c>
      <c r="L27" s="2">
        <v>2030</v>
      </c>
      <c r="M27" s="2">
        <v>2031</v>
      </c>
      <c r="N27" s="2">
        <v>2032</v>
      </c>
      <c r="O27" s="2">
        <v>2033</v>
      </c>
      <c r="P27" s="2">
        <v>2034</v>
      </c>
      <c r="Q27" s="2">
        <v>2035</v>
      </c>
    </row>
    <row r="28" spans="1:61" ht="30">
      <c r="A28" s="8" t="s">
        <v>249</v>
      </c>
      <c r="B28" s="98">
        <v>112</v>
      </c>
      <c r="C28" s="98">
        <v>122</v>
      </c>
      <c r="D28" s="98">
        <v>129</v>
      </c>
      <c r="E28" s="98">
        <v>132</v>
      </c>
      <c r="F28" s="98">
        <v>135</v>
      </c>
      <c r="G28" s="98">
        <v>139</v>
      </c>
      <c r="H28" s="98">
        <v>146</v>
      </c>
      <c r="I28" s="98">
        <v>156</v>
      </c>
      <c r="J28" s="98">
        <v>168</v>
      </c>
      <c r="K28" s="98">
        <v>181</v>
      </c>
      <c r="L28" s="98">
        <v>196</v>
      </c>
      <c r="M28" s="98">
        <v>212</v>
      </c>
      <c r="N28" s="98">
        <v>231</v>
      </c>
      <c r="O28" s="98">
        <v>253</v>
      </c>
      <c r="P28" s="98">
        <v>278</v>
      </c>
      <c r="Q28" s="98">
        <v>305</v>
      </c>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row>
    <row r="29" spans="1:61" ht="30">
      <c r="A29" s="8" t="s">
        <v>250</v>
      </c>
      <c r="B29" s="98">
        <v>55</v>
      </c>
      <c r="C29" s="98">
        <v>58</v>
      </c>
      <c r="D29" s="98">
        <v>58</v>
      </c>
      <c r="E29" s="98">
        <v>54</v>
      </c>
      <c r="F29" s="98">
        <v>48</v>
      </c>
      <c r="G29" s="98">
        <v>42</v>
      </c>
      <c r="H29" s="98">
        <v>37</v>
      </c>
      <c r="I29" s="98">
        <v>34</v>
      </c>
      <c r="J29" s="98">
        <v>32</v>
      </c>
      <c r="K29" s="98">
        <v>30</v>
      </c>
      <c r="L29" s="98">
        <v>29</v>
      </c>
      <c r="M29" s="98">
        <v>29</v>
      </c>
      <c r="N29" s="98">
        <v>31</v>
      </c>
      <c r="O29" s="98">
        <v>35</v>
      </c>
      <c r="P29" s="98">
        <v>41</v>
      </c>
      <c r="Q29" s="98">
        <v>48</v>
      </c>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row>
    <row r="56" spans="2:62">
      <c r="C56" s="24"/>
      <c r="D56" s="24"/>
      <c r="E56" s="24"/>
      <c r="F56" s="24"/>
      <c r="G56" s="24"/>
      <c r="H56" s="24"/>
      <c r="I56" s="24"/>
      <c r="J56" s="24"/>
      <c r="K56" s="24"/>
      <c r="L56" s="24"/>
      <c r="M56" s="24"/>
      <c r="N56" s="24"/>
      <c r="O56" s="24"/>
      <c r="P56" s="24"/>
      <c r="Q56" s="24"/>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row>
    <row r="57" spans="2:62">
      <c r="C57" s="24"/>
      <c r="D57" s="24"/>
      <c r="E57" s="24"/>
      <c r="F57" s="24"/>
      <c r="G57" s="24"/>
      <c r="H57" s="24"/>
      <c r="I57" s="24"/>
      <c r="J57" s="24"/>
      <c r="K57" s="24"/>
      <c r="L57" s="24"/>
      <c r="M57" s="24"/>
      <c r="N57" s="24"/>
      <c r="O57" s="24"/>
      <c r="P57" s="24"/>
      <c r="Q57" s="24"/>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row>
    <row r="58" spans="2:62">
      <c r="C58" s="24"/>
      <c r="D58" s="24"/>
      <c r="E58" s="24"/>
      <c r="F58" s="24"/>
      <c r="G58" s="24"/>
      <c r="H58" s="24"/>
      <c r="I58" s="24"/>
      <c r="J58" s="24"/>
      <c r="K58" s="24"/>
      <c r="L58" s="24"/>
      <c r="M58" s="24"/>
      <c r="N58" s="24"/>
      <c r="O58" s="24"/>
      <c r="P58" s="24"/>
      <c r="Q58" s="24"/>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row>
    <row r="63" spans="2:62">
      <c r="B63" s="31"/>
    </row>
    <row r="64" spans="2:62">
      <c r="B64" s="31"/>
    </row>
    <row r="65" spans="2:2">
      <c r="B65" s="31"/>
    </row>
    <row r="67" spans="2:2">
      <c r="B67" s="31"/>
    </row>
    <row r="68" spans="2:2">
      <c r="B68" s="31"/>
    </row>
    <row r="69" spans="2:2">
      <c r="B69" s="31"/>
    </row>
    <row r="71" spans="2:2">
      <c r="B71" s="31"/>
    </row>
    <row r="72" spans="2:2">
      <c r="B72" s="31"/>
    </row>
    <row r="73" spans="2:2">
      <c r="B73" s="31"/>
    </row>
    <row r="75" spans="2:2">
      <c r="B75" s="31"/>
    </row>
    <row r="76" spans="2:2">
      <c r="B76" s="31"/>
    </row>
    <row r="77" spans="2:2">
      <c r="B77" s="31"/>
    </row>
  </sheetData>
  <mergeCells count="1">
    <mergeCell ref="C9:G9"/>
  </mergeCells>
  <pageMargins left="0.7" right="0.7" top="0.75" bottom="0.75" header="0.3" footer="0.3"/>
  <headerFooter>
    <oddHeader>&amp;C&amp;"Calibri"&amp;10&amp;K000000 [UNCLASSIFIED]&amp;1#_x000D_</oddHeader>
    <oddFooter>&amp;C_x000D_&amp;1#&amp;"Calibri"&amp;10&amp;K000000 [UNCLASSIFIED]</oddFooter>
  </headerFooter>
  <ignoredErrors>
    <ignoredError sqref="G11:G23" formulaRange="1"/>
  </ignoredError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845B3-C481-4E87-9310-AF5208584C3A}">
  <dimension ref="A1:L58"/>
  <sheetViews>
    <sheetView zoomScale="90" zoomScaleNormal="90" workbookViewId="0">
      <pane ySplit="2" topLeftCell="A3" activePane="bottomLeft" state="frozen"/>
      <selection pane="bottomLeft" activeCell="S35" sqref="S35"/>
    </sheetView>
  </sheetViews>
  <sheetFormatPr defaultRowHeight="15"/>
  <cols>
    <col min="2" max="2" width="13.5703125" customWidth="1"/>
    <col min="3" max="4" width="14" customWidth="1"/>
    <col min="5" max="7" width="12.5703125" customWidth="1"/>
    <col min="8" max="8" width="11.140625" customWidth="1"/>
    <col min="9" max="9" width="15" customWidth="1"/>
  </cols>
  <sheetData>
    <row r="1" spans="1:12" s="9" customFormat="1">
      <c r="A1" s="20" t="s">
        <v>251</v>
      </c>
    </row>
    <row r="2" spans="1:12" s="8" customFormat="1" ht="45">
      <c r="A2" s="46" t="s">
        <v>252</v>
      </c>
      <c r="B2" s="46" t="s">
        <v>253</v>
      </c>
      <c r="C2" s="59" t="s">
        <v>254</v>
      </c>
      <c r="D2" s="59" t="s">
        <v>255</v>
      </c>
      <c r="E2" s="8" t="s">
        <v>256</v>
      </c>
      <c r="F2" s="8" t="s">
        <v>257</v>
      </c>
      <c r="G2" s="8" t="s">
        <v>258</v>
      </c>
      <c r="H2" s="8" t="s">
        <v>259</v>
      </c>
    </row>
    <row r="3" spans="1:12">
      <c r="A3" t="s">
        <v>260</v>
      </c>
      <c r="B3" s="48">
        <v>42825</v>
      </c>
      <c r="C3" s="100">
        <v>32.645150000000001</v>
      </c>
      <c r="D3" s="14"/>
      <c r="E3" s="41"/>
      <c r="F3" s="41"/>
      <c r="G3" s="41"/>
      <c r="H3" s="41"/>
      <c r="I3" s="2" t="s">
        <v>261</v>
      </c>
      <c r="J3" t="s">
        <v>262</v>
      </c>
      <c r="K3" t="s">
        <v>263</v>
      </c>
      <c r="L3" t="s">
        <v>264</v>
      </c>
    </row>
    <row r="4" spans="1:12">
      <c r="A4" t="s">
        <v>265</v>
      </c>
      <c r="B4" s="48">
        <v>42916</v>
      </c>
      <c r="C4" s="100">
        <v>31.515322999999999</v>
      </c>
      <c r="D4" s="134">
        <f>C3-C4</f>
        <v>1.1298270000000024</v>
      </c>
      <c r="E4" s="41"/>
      <c r="F4" s="41"/>
      <c r="G4" s="41"/>
      <c r="H4" s="41"/>
      <c r="J4" s="102">
        <f>MAX($E$58:$G$58)</f>
        <v>8.0602583205090923</v>
      </c>
      <c r="K4" s="102">
        <f>MEDIAN($E$58:$G$58)</f>
        <v>6.5870953456141592</v>
      </c>
      <c r="L4" s="102">
        <f>MIN($E$58:$G$58)</f>
        <v>5.6865336065655185</v>
      </c>
    </row>
    <row r="5" spans="1:12">
      <c r="A5" t="s">
        <v>266</v>
      </c>
      <c r="B5" s="48">
        <v>43008</v>
      </c>
      <c r="C5" s="100">
        <v>30.514524999999999</v>
      </c>
      <c r="D5" s="134">
        <f t="shared" ref="D5:D29" si="0">C4-C5</f>
        <v>1.0007979999999996</v>
      </c>
      <c r="E5" s="41"/>
      <c r="F5" s="41"/>
      <c r="G5" s="41"/>
      <c r="H5" s="41"/>
    </row>
    <row r="6" spans="1:12">
      <c r="A6" t="s">
        <v>267</v>
      </c>
      <c r="B6" s="48">
        <v>43100</v>
      </c>
      <c r="C6" s="100">
        <v>29.580874999999999</v>
      </c>
      <c r="D6" s="134">
        <f t="shared" si="0"/>
        <v>0.93365000000000009</v>
      </c>
      <c r="E6" s="41"/>
      <c r="F6" s="41"/>
      <c r="G6" s="41"/>
      <c r="H6" s="41"/>
    </row>
    <row r="7" spans="1:12">
      <c r="A7" t="s">
        <v>268</v>
      </c>
      <c r="B7" s="48">
        <v>43190</v>
      </c>
      <c r="C7" s="100">
        <v>28.416357999999999</v>
      </c>
      <c r="D7" s="134">
        <f t="shared" si="0"/>
        <v>1.164517</v>
      </c>
      <c r="E7" s="41"/>
      <c r="F7" s="41"/>
      <c r="G7" s="41"/>
      <c r="H7" s="41"/>
    </row>
    <row r="8" spans="1:12">
      <c r="A8" t="s">
        <v>269</v>
      </c>
      <c r="B8" s="48">
        <v>43281</v>
      </c>
      <c r="C8" s="100">
        <v>25.560414000000002</v>
      </c>
      <c r="D8" s="134">
        <f t="shared" si="0"/>
        <v>2.8559439999999974</v>
      </c>
      <c r="E8" s="41"/>
      <c r="F8" s="41"/>
      <c r="G8" s="41"/>
      <c r="H8" s="41"/>
    </row>
    <row r="9" spans="1:12">
      <c r="A9" t="s">
        <v>270</v>
      </c>
      <c r="B9" s="48">
        <v>43373</v>
      </c>
      <c r="C9" s="100">
        <v>24.632771999999999</v>
      </c>
      <c r="D9" s="134">
        <f t="shared" si="0"/>
        <v>0.9276420000000023</v>
      </c>
      <c r="E9" s="41"/>
      <c r="F9" s="41"/>
      <c r="G9" s="41"/>
      <c r="H9" s="41"/>
    </row>
    <row r="10" spans="1:12">
      <c r="A10" t="s">
        <v>271</v>
      </c>
      <c r="B10" s="48">
        <v>43465</v>
      </c>
      <c r="C10" s="100">
        <v>23.905961000000001</v>
      </c>
      <c r="D10" s="134">
        <f t="shared" si="0"/>
        <v>0.72681099999999788</v>
      </c>
      <c r="E10" s="41"/>
      <c r="F10" s="41"/>
      <c r="G10" s="41"/>
      <c r="H10" s="41"/>
    </row>
    <row r="11" spans="1:12">
      <c r="A11" t="s">
        <v>272</v>
      </c>
      <c r="B11" s="48">
        <v>43555</v>
      </c>
      <c r="C11" s="100">
        <v>22.437390000000001</v>
      </c>
      <c r="D11" s="134">
        <f t="shared" si="0"/>
        <v>1.4685710000000007</v>
      </c>
      <c r="E11" s="41"/>
      <c r="F11" s="41"/>
      <c r="G11" s="41"/>
      <c r="H11" s="41"/>
    </row>
    <row r="12" spans="1:12">
      <c r="A12" t="s">
        <v>273</v>
      </c>
      <c r="B12" s="48">
        <v>43646</v>
      </c>
      <c r="C12" s="100">
        <v>21.087375000000002</v>
      </c>
      <c r="D12" s="134">
        <f t="shared" si="0"/>
        <v>1.3500149999999991</v>
      </c>
      <c r="E12" s="41"/>
      <c r="F12" s="41"/>
      <c r="G12" s="41"/>
      <c r="H12" s="41"/>
    </row>
    <row r="13" spans="1:12">
      <c r="A13" t="s">
        <v>274</v>
      </c>
      <c r="B13" s="48">
        <v>43738</v>
      </c>
      <c r="C13" s="100">
        <v>19.876494999999998</v>
      </c>
      <c r="D13" s="134">
        <f t="shared" si="0"/>
        <v>1.2108800000000031</v>
      </c>
      <c r="E13" s="41"/>
      <c r="F13" s="41"/>
      <c r="G13" s="41"/>
      <c r="H13" s="41"/>
    </row>
    <row r="14" spans="1:12">
      <c r="A14" t="s">
        <v>275</v>
      </c>
      <c r="B14" s="48">
        <v>43830</v>
      </c>
      <c r="C14" s="100">
        <v>20.058937</v>
      </c>
      <c r="D14" s="134">
        <f t="shared" si="0"/>
        <v>-0.18244200000000177</v>
      </c>
      <c r="E14" s="41"/>
      <c r="F14" s="41"/>
      <c r="G14" s="41"/>
      <c r="H14" s="41"/>
    </row>
    <row r="15" spans="1:12">
      <c r="A15" t="s">
        <v>276</v>
      </c>
      <c r="B15" s="48">
        <v>43921</v>
      </c>
      <c r="C15" s="100">
        <v>19.049208</v>
      </c>
      <c r="D15" s="134">
        <f t="shared" si="0"/>
        <v>1.0097290000000001</v>
      </c>
      <c r="E15" s="41"/>
      <c r="F15" s="41"/>
      <c r="G15" s="41"/>
      <c r="H15" s="41"/>
    </row>
    <row r="16" spans="1:12">
      <c r="A16" t="s">
        <v>277</v>
      </c>
      <c r="B16" s="48">
        <v>44012</v>
      </c>
      <c r="C16" s="100">
        <v>17.091308999999999</v>
      </c>
      <c r="D16" s="134">
        <f t="shared" si="0"/>
        <v>1.9578990000000012</v>
      </c>
      <c r="E16" s="41"/>
      <c r="F16" s="41"/>
      <c r="G16" s="41"/>
      <c r="H16" s="41"/>
      <c r="J16" s="64"/>
    </row>
    <row r="17" spans="1:12">
      <c r="A17" t="s">
        <v>278</v>
      </c>
      <c r="B17" s="48">
        <v>44104</v>
      </c>
      <c r="C17" s="100">
        <v>16.861643000000001</v>
      </c>
      <c r="D17" s="134">
        <f t="shared" si="0"/>
        <v>0.22966599999999815</v>
      </c>
      <c r="E17" s="41"/>
      <c r="F17" s="41"/>
      <c r="G17" s="41"/>
      <c r="H17" s="41"/>
      <c r="J17" s="64"/>
    </row>
    <row r="18" spans="1:12">
      <c r="A18" t="s">
        <v>279</v>
      </c>
      <c r="B18" s="48">
        <v>44196</v>
      </c>
      <c r="C18" s="100">
        <v>16.528337000000001</v>
      </c>
      <c r="D18" s="134">
        <f t="shared" si="0"/>
        <v>0.33330600000000032</v>
      </c>
      <c r="E18" s="41"/>
      <c r="F18" s="41"/>
      <c r="G18" s="41"/>
      <c r="H18" s="41"/>
      <c r="J18" s="64"/>
    </row>
    <row r="19" spans="1:12">
      <c r="A19" t="s">
        <v>280</v>
      </c>
      <c r="B19" s="48">
        <v>44286</v>
      </c>
      <c r="C19" s="100">
        <v>16.396218999999999</v>
      </c>
      <c r="D19" s="134">
        <f t="shared" si="0"/>
        <v>0.13211800000000196</v>
      </c>
      <c r="E19" s="41"/>
      <c r="F19" s="41"/>
      <c r="G19" s="41"/>
      <c r="H19" s="41"/>
      <c r="J19" s="64"/>
    </row>
    <row r="20" spans="1:12">
      <c r="A20" t="s">
        <v>281</v>
      </c>
      <c r="B20" s="48">
        <v>44377</v>
      </c>
      <c r="C20" s="100">
        <v>16.806373000000001</v>
      </c>
      <c r="D20" s="134">
        <f t="shared" si="0"/>
        <v>-0.41015400000000213</v>
      </c>
      <c r="E20" s="41"/>
      <c r="F20" s="41"/>
      <c r="G20" s="41"/>
      <c r="H20" s="41"/>
      <c r="J20" s="64"/>
    </row>
    <row r="21" spans="1:12">
      <c r="A21" t="s">
        <v>282</v>
      </c>
      <c r="B21" s="48">
        <v>44469</v>
      </c>
      <c r="C21" s="100">
        <v>16.821126</v>
      </c>
      <c r="D21" s="134">
        <f t="shared" si="0"/>
        <v>-1.4752999999998906E-2</v>
      </c>
      <c r="E21" s="41"/>
      <c r="F21" s="41"/>
      <c r="G21" s="41"/>
      <c r="H21" s="41"/>
      <c r="J21" s="64"/>
    </row>
    <row r="22" spans="1:12">
      <c r="A22" t="s">
        <v>283</v>
      </c>
      <c r="B22" s="48">
        <v>44561</v>
      </c>
      <c r="C22" s="100">
        <v>16.669232999999998</v>
      </c>
      <c r="D22" s="134">
        <f t="shared" si="0"/>
        <v>0.15189300000000117</v>
      </c>
      <c r="E22" s="41"/>
      <c r="F22" s="41"/>
      <c r="G22" s="41"/>
      <c r="H22" s="41"/>
      <c r="J22" s="64"/>
    </row>
    <row r="23" spans="1:12">
      <c r="A23" t="s">
        <v>284</v>
      </c>
      <c r="B23" s="48">
        <v>44651</v>
      </c>
      <c r="C23" s="100">
        <v>16.397404999999999</v>
      </c>
      <c r="D23" s="134">
        <f t="shared" si="0"/>
        <v>0.27182799999999929</v>
      </c>
      <c r="E23" s="41"/>
      <c r="F23" s="41"/>
      <c r="G23" s="41"/>
      <c r="H23" s="41"/>
      <c r="J23" s="64"/>
    </row>
    <row r="24" spans="1:12">
      <c r="A24" t="s">
        <v>285</v>
      </c>
      <c r="B24" s="48">
        <v>44742</v>
      </c>
      <c r="C24" s="100">
        <v>16.162192000000001</v>
      </c>
      <c r="D24" s="134">
        <f t="shared" si="0"/>
        <v>0.23521299999999812</v>
      </c>
      <c r="E24" s="65"/>
      <c r="F24" s="65"/>
      <c r="G24" s="65"/>
      <c r="H24" s="102">
        <f>C24</f>
        <v>16.162192000000001</v>
      </c>
      <c r="J24" s="64"/>
    </row>
    <row r="25" spans="1:12">
      <c r="A25" t="s">
        <v>286</v>
      </c>
      <c r="B25" s="48">
        <v>44834</v>
      </c>
      <c r="C25" s="100">
        <v>14.897997</v>
      </c>
      <c r="D25" s="134">
        <f t="shared" si="0"/>
        <v>1.2641950000000008</v>
      </c>
      <c r="E25" s="65"/>
      <c r="F25" s="65"/>
      <c r="G25" s="65"/>
      <c r="H25" s="102" cm="1">
        <f t="array" ref="H25">TREND($C$19:$C$24,$B$19:$B$24,B25)</f>
        <v>16.287726236181946</v>
      </c>
      <c r="J25" s="64"/>
    </row>
    <row r="26" spans="1:12">
      <c r="A26" t="s">
        <v>287</v>
      </c>
      <c r="B26" s="48">
        <v>44926</v>
      </c>
      <c r="C26" s="100">
        <v>14.764186</v>
      </c>
      <c r="D26" s="134">
        <f t="shared" si="0"/>
        <v>0.13381099999999968</v>
      </c>
      <c r="E26" s="65"/>
      <c r="F26" s="65"/>
      <c r="G26" s="65"/>
      <c r="H26" s="102" cm="1">
        <f t="array" ref="H26">TREND($C$19:$C$24,$B$19:$B$24,B26)</f>
        <v>16.214520014269766</v>
      </c>
      <c r="J26" s="133"/>
    </row>
    <row r="27" spans="1:12">
      <c r="A27" t="s">
        <v>288</v>
      </c>
      <c r="B27" s="48">
        <v>45016</v>
      </c>
      <c r="C27" s="100">
        <v>14.771926000000001</v>
      </c>
      <c r="D27" s="134">
        <f t="shared" si="0"/>
        <v>-7.7400000000000801E-3</v>
      </c>
      <c r="E27" s="65"/>
      <c r="F27" s="65"/>
      <c r="G27" s="65"/>
      <c r="H27" s="102" cm="1">
        <f t="array" ref="H27">TREND($C$19:$C$24,$B$19:$B$24,B27)</f>
        <v>16.142905231964377</v>
      </c>
      <c r="J27" s="133"/>
    </row>
    <row r="28" spans="1:12">
      <c r="A28" t="s">
        <v>289</v>
      </c>
      <c r="B28" s="48">
        <v>45107</v>
      </c>
      <c r="C28" s="100">
        <v>14.358048999999999</v>
      </c>
      <c r="D28" s="134">
        <f t="shared" si="0"/>
        <v>0.41387700000000116</v>
      </c>
      <c r="E28" s="65"/>
      <c r="F28" s="65"/>
      <c r="G28" s="65"/>
      <c r="H28" s="102" cm="1">
        <f t="array" ref="H28">TREND($C$19:$C$24,$B$19:$B$24,B28)</f>
        <v>16.070494729855589</v>
      </c>
      <c r="J28" s="133"/>
      <c r="L28" s="64"/>
    </row>
    <row r="29" spans="1:12">
      <c r="A29" t="s">
        <v>290</v>
      </c>
      <c r="B29" s="48">
        <v>45199</v>
      </c>
      <c r="C29" s="100">
        <v>14.199057</v>
      </c>
      <c r="D29" s="134">
        <f t="shared" si="0"/>
        <v>0.15899199999999958</v>
      </c>
      <c r="E29" s="102">
        <f>$C$29</f>
        <v>14.199057</v>
      </c>
      <c r="F29" s="102">
        <f t="shared" ref="F29:G29" si="1">$C$29</f>
        <v>14.199057</v>
      </c>
      <c r="G29" s="102">
        <f t="shared" si="1"/>
        <v>14.199057</v>
      </c>
      <c r="H29" s="102" cm="1">
        <f t="array" ref="H29">TREND($C$19:$C$24,$B$19:$B$24,B29)</f>
        <v>15.997288507943402</v>
      </c>
      <c r="I29" s="64"/>
      <c r="J29" s="132"/>
    </row>
    <row r="30" spans="1:12">
      <c r="A30" t="s">
        <v>291</v>
      </c>
      <c r="B30" s="48">
        <v>45291</v>
      </c>
      <c r="C30" s="47"/>
      <c r="D30" s="47"/>
      <c r="E30" s="102" cm="1">
        <f t="array" ref="E30">TREND($C$19:$C$29,$B$19:$B$29,B30)</f>
        <v>13.897370001153689</v>
      </c>
      <c r="F30" s="102" cm="1">
        <f t="array" ref="F30">TREND($C$15:$C$29,$B$15:$B$29,B30)</f>
        <v>13.999426107368635</v>
      </c>
      <c r="G30" s="102" cm="1">
        <f t="array" ref="G30">TREND($C$26:$C$29,$B$26:$B$29,B30)</f>
        <v>13.992063446481183</v>
      </c>
      <c r="H30" s="102" cm="1">
        <f t="array" ref="H30">TREND($C$19:$C$24,$B$19:$B$24,B30)</f>
        <v>15.924082286031222</v>
      </c>
      <c r="I30" s="33"/>
      <c r="J30" s="58"/>
    </row>
    <row r="31" spans="1:12">
      <c r="A31" t="s">
        <v>292</v>
      </c>
      <c r="B31" s="48">
        <v>45382</v>
      </c>
      <c r="C31" s="47"/>
      <c r="D31" s="47"/>
      <c r="E31" s="102" cm="1">
        <f t="array" ref="E31">TREND($C$19:$C$29,$B$19:$B$29,B31)</f>
        <v>13.605157990239519</v>
      </c>
      <c r="F31" s="102" cm="1">
        <f t="array" ref="F31">TREND($C$15:$C$29,$B$15:$B$29,B31)</f>
        <v>13.735631778342565</v>
      </c>
      <c r="G31" s="102" cm="1">
        <f t="array" ref="G31">TREND($C$26:$C$29,$B$26:$B$29,B31)</f>
        <v>13.780958923030482</v>
      </c>
      <c r="H31" s="102" cm="1">
        <f t="array" ref="H31">TREND($C$19:$C$24,$B$19:$B$24,B31)</f>
        <v>15.851671783922434</v>
      </c>
      <c r="I31" s="33"/>
      <c r="J31" s="33"/>
    </row>
    <row r="32" spans="1:12">
      <c r="A32" t="s">
        <v>293</v>
      </c>
      <c r="B32" s="48">
        <v>45473</v>
      </c>
      <c r="C32" s="47"/>
      <c r="D32" s="47"/>
      <c r="E32" s="102" cm="1">
        <f t="array" ref="E32">TREND($C$19:$C$29,$B$19:$B$29,B32)</f>
        <v>13.312945979325349</v>
      </c>
      <c r="F32" s="102" cm="1">
        <f t="array" ref="F32">TREND($C$15:$C$29,$B$15:$B$29,B32)</f>
        <v>13.471837449316496</v>
      </c>
      <c r="G32" s="102" cm="1">
        <f t="array" ref="G32">TREND($C$26:$C$29,$B$26:$B$29,B32)</f>
        <v>13.569854399579768</v>
      </c>
      <c r="H32" s="102" cm="1">
        <f t="array" ref="H32">TREND($C$19:$C$24,$B$19:$B$24,B32)</f>
        <v>15.779261281813646</v>
      </c>
      <c r="I32" s="33"/>
      <c r="J32" s="33"/>
    </row>
    <row r="33" spans="1:10">
      <c r="A33" t="s">
        <v>294</v>
      </c>
      <c r="B33" s="48">
        <v>45565</v>
      </c>
      <c r="C33" s="47"/>
      <c r="D33" s="47"/>
      <c r="E33" s="102" cm="1">
        <f t="array" ref="E33">TREND($C$19:$C$29,$B$19:$B$29,B33)</f>
        <v>13.017522847412124</v>
      </c>
      <c r="F33" s="102" cm="1">
        <f t="array" ref="F33">TREND($C$15:$C$29,$B$15:$B$29,B33)</f>
        <v>13.205144281509916</v>
      </c>
      <c r="G33" s="102" cm="1">
        <f t="array" ref="G33">TREND($C$26:$C$29,$B$26:$B$29,B33)</f>
        <v>13.356430046201027</v>
      </c>
      <c r="H33" s="102" cm="1">
        <f t="array" ref="H33">TREND($C$19:$C$24,$B$19:$B$24,B33)</f>
        <v>15.706055059901466</v>
      </c>
      <c r="I33" s="33"/>
      <c r="J33" s="33"/>
    </row>
    <row r="34" spans="1:10">
      <c r="A34" t="s">
        <v>295</v>
      </c>
      <c r="B34" s="48">
        <v>45657</v>
      </c>
      <c r="C34" s="47"/>
      <c r="D34" s="47"/>
      <c r="E34" s="102" cm="1">
        <f t="array" ref="E34">TREND($C$19:$C$29,$B$19:$B$29,B34)</f>
        <v>12.722099715498899</v>
      </c>
      <c r="F34" s="102" cm="1">
        <f t="array" ref="F34">TREND($C$15:$C$29,$B$15:$B$29,B34)</f>
        <v>12.938451113703337</v>
      </c>
      <c r="G34" s="102" cm="1">
        <f t="array" ref="G34">TREND($C$26:$C$29,$B$26:$B$29,B34)</f>
        <v>13.143005692822285</v>
      </c>
      <c r="H34" s="102" cm="1">
        <f t="array" ref="H34">TREND($C$19:$C$24,$B$19:$B$24,B34)</f>
        <v>15.632848837989286</v>
      </c>
      <c r="I34" s="33"/>
      <c r="J34" s="33"/>
    </row>
    <row r="35" spans="1:10">
      <c r="A35" t="s">
        <v>296</v>
      </c>
      <c r="B35" s="48">
        <v>45747</v>
      </c>
      <c r="C35" s="47"/>
      <c r="D35" s="47"/>
      <c r="E35" s="102" cm="1">
        <f t="array" ref="E35">TREND($C$19:$C$29,$B$19:$B$29,B35)</f>
        <v>12.433098825583784</v>
      </c>
      <c r="F35" s="102" cm="1">
        <f t="array" ref="F35">TREND($C$15:$C$29,$B$15:$B$29,B35)</f>
        <v>12.677555623457778</v>
      </c>
      <c r="G35" s="102" cm="1">
        <f t="array" ref="G35">TREND($C$26:$C$29,$B$26:$B$29,B35)</f>
        <v>12.934220999299612</v>
      </c>
      <c r="H35" s="102" cm="1">
        <f t="array" ref="H35">TREND($C$19:$C$24,$B$19:$B$24,B35)</f>
        <v>15.56123405568389</v>
      </c>
      <c r="I35" s="33"/>
      <c r="J35" s="33"/>
    </row>
    <row r="36" spans="1:10">
      <c r="A36" t="s">
        <v>297</v>
      </c>
      <c r="B36" s="48">
        <v>45838</v>
      </c>
      <c r="C36" s="47"/>
      <c r="D36" s="47"/>
      <c r="E36" s="102" cm="1">
        <f t="array" ref="E36">TREND($C$19:$C$29,$B$19:$B$29,B36)</f>
        <v>12.140886814669642</v>
      </c>
      <c r="F36" s="102" cm="1">
        <f t="array" ref="F36">TREND($C$15:$C$29,$B$15:$B$29,B36)</f>
        <v>12.413761294431708</v>
      </c>
      <c r="G36" s="102" cm="1">
        <f t="array" ref="G36">TREND($C$26:$C$29,$B$26:$B$29,B36)</f>
        <v>12.723116475848911</v>
      </c>
      <c r="H36" s="102" cm="1">
        <f t="array" ref="H36">TREND($C$19:$C$24,$B$19:$B$24,B36)</f>
        <v>15.488823553575102</v>
      </c>
      <c r="I36" s="33"/>
      <c r="J36" s="33"/>
    </row>
    <row r="37" spans="1:10">
      <c r="A37" t="s">
        <v>298</v>
      </c>
      <c r="B37" s="48">
        <v>45930</v>
      </c>
      <c r="C37" s="47"/>
      <c r="D37" s="47"/>
      <c r="E37" s="102" cm="1">
        <f t="array" ref="E37">TREND($C$19:$C$29,$B$19:$B$29,B37)</f>
        <v>11.845463682756417</v>
      </c>
      <c r="F37" s="102" cm="1">
        <f t="array" ref="F37">TREND($C$15:$C$29,$B$15:$B$29,B37)</f>
        <v>12.147068126625129</v>
      </c>
      <c r="G37" s="102" cm="1">
        <f t="array" ref="G37">TREND($C$26:$C$29,$B$26:$B$29,B37)</f>
        <v>12.50969212247017</v>
      </c>
      <c r="H37" s="102" cm="1">
        <f t="array" ref="H37">TREND($C$19:$C$24,$B$19:$B$24,B37)</f>
        <v>15.415617331662922</v>
      </c>
      <c r="I37" s="33"/>
      <c r="J37" s="33"/>
    </row>
    <row r="38" spans="1:10">
      <c r="A38" t="s">
        <v>299</v>
      </c>
      <c r="B38" s="48">
        <v>46022</v>
      </c>
      <c r="C38" s="47"/>
      <c r="D38" s="47"/>
      <c r="E38" s="102" cm="1">
        <f t="array" ref="E38">TREND($C$19:$C$29,$B$19:$B$29,B38)</f>
        <v>11.550040550843192</v>
      </c>
      <c r="F38" s="102" cm="1">
        <f t="array" ref="F38">TREND($C$15:$C$29,$B$15:$B$29,B38)</f>
        <v>11.88037495881855</v>
      </c>
      <c r="G38" s="102" cm="1">
        <f t="array" ref="G38">TREND($C$26:$C$29,$B$26:$B$29,B38)</f>
        <v>12.296267769091429</v>
      </c>
      <c r="H38" s="102" cm="1">
        <f t="array" ref="H38">TREND($C$19:$C$24,$B$19:$B$24,B38)</f>
        <v>15.342411109750742</v>
      </c>
      <c r="I38" s="33"/>
      <c r="J38" s="33"/>
    </row>
    <row r="39" spans="1:10">
      <c r="A39" t="s">
        <v>300</v>
      </c>
      <c r="B39" s="48">
        <v>46112</v>
      </c>
      <c r="C39" s="47"/>
      <c r="D39" s="47"/>
      <c r="E39" s="102" cm="1">
        <f t="array" ref="E39">TREND($C$19:$C$29,$B$19:$B$29,B39)</f>
        <v>11.261039660928077</v>
      </c>
      <c r="F39" s="102" cm="1">
        <f t="array" ref="F39">TREND($C$15:$C$29,$B$15:$B$29,B39)</f>
        <v>11.61947946857299</v>
      </c>
      <c r="G39" s="102" cm="1">
        <f t="array" ref="G39">TREND($C$26:$C$29,$B$26:$B$29,B39)</f>
        <v>12.087483075568755</v>
      </c>
      <c r="H39" s="102" cm="1">
        <f t="array" ref="H39">TREND($C$19:$C$24,$B$19:$B$24,B39)</f>
        <v>15.270796327445346</v>
      </c>
      <c r="I39" s="33"/>
      <c r="J39" s="33"/>
    </row>
    <row r="40" spans="1:10">
      <c r="A40" t="s">
        <v>301</v>
      </c>
      <c r="B40" s="48">
        <v>46203</v>
      </c>
      <c r="C40" s="47"/>
      <c r="D40" s="47"/>
      <c r="E40" s="102" cm="1">
        <f t="array" ref="E40">TREND($C$19:$C$29,$B$19:$B$29,B40)</f>
        <v>10.968827650013907</v>
      </c>
      <c r="F40" s="102" cm="1">
        <f t="array" ref="F40">TREND($C$15:$C$29,$B$15:$B$29,B40)</f>
        <v>11.355685139546921</v>
      </c>
      <c r="G40" s="102" cm="1">
        <f t="array" ref="G40">TREND($C$26:$C$29,$B$26:$B$29,B40)</f>
        <v>11.876378552118041</v>
      </c>
      <c r="H40" s="102" cm="1">
        <f t="array" ref="H40">TREND($C$19:$C$24,$B$19:$B$24,B40)</f>
        <v>15.198385825336558</v>
      </c>
      <c r="I40" s="33"/>
      <c r="J40" s="33"/>
    </row>
    <row r="41" spans="1:10">
      <c r="A41" t="s">
        <v>302</v>
      </c>
      <c r="B41" s="48">
        <v>46295</v>
      </c>
      <c r="C41" s="47"/>
      <c r="D41" s="47"/>
      <c r="E41" s="102" cm="1">
        <f t="array" ref="E41">TREND($C$19:$C$29,$B$19:$B$29,B41)</f>
        <v>10.673404518100682</v>
      </c>
      <c r="F41" s="102" cm="1">
        <f t="array" ref="F41">TREND($C$15:$C$29,$B$15:$B$29,B41)</f>
        <v>11.088991971740342</v>
      </c>
      <c r="G41" s="102" cm="1">
        <f t="array" ref="G41">TREND($C$26:$C$29,$B$26:$B$29,B41)</f>
        <v>11.6629541987393</v>
      </c>
      <c r="H41" s="102" cm="1">
        <f t="array" ref="H41">TREND($C$19:$C$24,$B$19:$B$24,B41)</f>
        <v>15.125179603424378</v>
      </c>
      <c r="I41" s="33"/>
      <c r="J41" s="33"/>
    </row>
    <row r="42" spans="1:10">
      <c r="A42" t="s">
        <v>303</v>
      </c>
      <c r="B42" s="48">
        <v>46387</v>
      </c>
      <c r="C42" s="47"/>
      <c r="D42" s="47"/>
      <c r="E42" s="102" cm="1">
        <f t="array" ref="E42">TREND($C$19:$C$29,$B$19:$B$29,B42)</f>
        <v>10.377981386187457</v>
      </c>
      <c r="F42" s="102" cm="1">
        <f t="array" ref="F42">TREND($C$15:$C$29,$B$15:$B$29,B42)</f>
        <v>10.822298803933791</v>
      </c>
      <c r="G42" s="102" cm="1">
        <f t="array" ref="G42">TREND($C$26:$C$29,$B$26:$B$29,B42)</f>
        <v>11.449529845360573</v>
      </c>
      <c r="H42" s="102" cm="1">
        <f t="array" ref="H42">TREND($C$19:$C$24,$B$19:$B$24,B42)</f>
        <v>15.051973381512198</v>
      </c>
      <c r="I42" s="33"/>
      <c r="J42" s="33"/>
    </row>
    <row r="43" spans="1:10">
      <c r="A43" t="s">
        <v>304</v>
      </c>
      <c r="B43" s="48">
        <v>46477</v>
      </c>
      <c r="C43" s="47"/>
      <c r="D43" s="47"/>
      <c r="E43" s="102" cm="1">
        <f t="array" ref="E43">TREND($C$19:$C$29,$B$19:$B$29,B43)</f>
        <v>10.088980496272342</v>
      </c>
      <c r="F43" s="102" cm="1">
        <f t="array" ref="F43">TREND($C$15:$C$29,$B$15:$B$29,B43)</f>
        <v>10.561403313688231</v>
      </c>
      <c r="G43" s="102" cm="1">
        <f t="array" ref="G43">TREND($C$26:$C$29,$B$26:$B$29,B43)</f>
        <v>11.240745151837885</v>
      </c>
      <c r="H43" s="102" cm="1">
        <f t="array" ref="H43">TREND($C$19:$C$24,$B$19:$B$24,B43)</f>
        <v>14.980358599206802</v>
      </c>
      <c r="I43" s="33"/>
      <c r="J43" s="33"/>
    </row>
    <row r="44" spans="1:10">
      <c r="A44" t="s">
        <v>305</v>
      </c>
      <c r="B44" s="48">
        <v>46568</v>
      </c>
      <c r="C44" s="47"/>
      <c r="D44" s="47"/>
      <c r="E44" s="102" cm="1">
        <f t="array" ref="E44">TREND($C$19:$C$29,$B$19:$B$29,B44)</f>
        <v>9.7967684853582</v>
      </c>
      <c r="F44" s="102" cm="1">
        <f t="array" ref="F44">TREND($C$15:$C$29,$B$15:$B$29,B44)</f>
        <v>10.297608984662162</v>
      </c>
      <c r="G44" s="102" cm="1">
        <f t="array" ref="G44">TREND($C$26:$C$29,$B$26:$B$29,B44)</f>
        <v>11.029640628387185</v>
      </c>
      <c r="H44" s="102" cm="1">
        <f t="array" ref="H44">TREND($C$19:$C$24,$B$19:$B$24,B44)</f>
        <v>14.907948097098014</v>
      </c>
      <c r="I44" s="33"/>
      <c r="J44" s="33"/>
    </row>
    <row r="45" spans="1:10">
      <c r="A45" t="s">
        <v>306</v>
      </c>
      <c r="B45" s="48">
        <v>46660</v>
      </c>
      <c r="C45" s="47"/>
      <c r="D45" s="47"/>
      <c r="E45" s="102" cm="1">
        <f t="array" ref="E45">TREND($C$19:$C$29,$B$19:$B$29,B45)</f>
        <v>9.5013453534449752</v>
      </c>
      <c r="F45" s="102" cm="1">
        <f t="array" ref="F45">TREND($C$15:$C$29,$B$15:$B$29,B45)</f>
        <v>10.030915816855583</v>
      </c>
      <c r="G45" s="102" cm="1">
        <f t="array" ref="G45">TREND($C$26:$C$29,$B$26:$B$29,B45)</f>
        <v>10.816216275008443</v>
      </c>
      <c r="H45" s="102" cm="1">
        <f t="array" ref="H45">TREND($C$19:$C$24,$B$19:$B$24,B45)</f>
        <v>14.834741875185834</v>
      </c>
      <c r="I45" s="33"/>
      <c r="J45" s="33"/>
    </row>
    <row r="46" spans="1:10">
      <c r="A46" t="s">
        <v>307</v>
      </c>
      <c r="B46" s="48">
        <v>46752</v>
      </c>
      <c r="C46" s="47"/>
      <c r="D46" s="47"/>
      <c r="E46" s="102" cm="1">
        <f t="array" ref="E46">TREND($C$19:$C$29,$B$19:$B$29,B46)</f>
        <v>9.2059222215317504</v>
      </c>
      <c r="F46" s="102" cm="1">
        <f t="array" ref="F46">TREND($C$15:$C$29,$B$15:$B$29,B46)</f>
        <v>9.7642226490490032</v>
      </c>
      <c r="G46" s="102" cm="1">
        <f t="array" ref="G46">TREND($C$26:$C$29,$B$26:$B$29,B46)</f>
        <v>10.602791921629702</v>
      </c>
      <c r="H46" s="102" cm="1">
        <f t="array" ref="H46">TREND($C$19:$C$24,$B$19:$B$24,B46)</f>
        <v>14.761535653273654</v>
      </c>
      <c r="I46" s="33"/>
      <c r="J46" s="33"/>
    </row>
    <row r="47" spans="1:10">
      <c r="A47" t="s">
        <v>308</v>
      </c>
      <c r="B47" s="48">
        <v>46843</v>
      </c>
      <c r="C47" s="47"/>
      <c r="D47" s="47"/>
      <c r="E47" s="102" cm="1">
        <f t="array" ref="E47">TREND($C$19:$C$29,$B$19:$B$29,B47)</f>
        <v>8.9137102106175803</v>
      </c>
      <c r="F47" s="102" cm="1">
        <f t="array" ref="F47">TREND($C$15:$C$29,$B$15:$B$29,B47)</f>
        <v>9.5004283200229338</v>
      </c>
      <c r="G47" s="102" cm="1">
        <f t="array" ref="G47">TREND($C$26:$C$29,$B$26:$B$29,B47)</f>
        <v>10.391687398179002</v>
      </c>
      <c r="H47" s="102" cm="1">
        <f t="array" ref="H47">TREND($C$19:$C$24,$B$19:$B$24,B47)</f>
        <v>14.689125151164866</v>
      </c>
      <c r="I47" s="33"/>
      <c r="J47" s="33"/>
    </row>
    <row r="48" spans="1:10">
      <c r="A48" t="s">
        <v>309</v>
      </c>
      <c r="B48" s="48">
        <v>46934</v>
      </c>
      <c r="C48" s="47"/>
      <c r="D48" s="47"/>
      <c r="E48" s="102" cm="1">
        <f t="array" ref="E48">TREND($C$19:$C$29,$B$19:$B$29,B48)</f>
        <v>8.6214981997034101</v>
      </c>
      <c r="F48" s="102" cm="1">
        <f t="array" ref="F48">TREND($C$15:$C$29,$B$15:$B$29,B48)</f>
        <v>9.2366339909968644</v>
      </c>
      <c r="G48" s="102" cm="1">
        <f t="array" ref="G48">TREND($C$26:$C$29,$B$26:$B$29,B48)</f>
        <v>10.180582874728287</v>
      </c>
      <c r="H48" s="102" cm="1">
        <f t="array" ref="H48">TREND($C$19:$C$24,$B$19:$B$24,B48)</f>
        <v>14.616714649056078</v>
      </c>
      <c r="I48" s="33"/>
      <c r="J48" s="33"/>
    </row>
    <row r="49" spans="1:10">
      <c r="A49" t="s">
        <v>310</v>
      </c>
      <c r="B49" s="48">
        <v>47026</v>
      </c>
      <c r="C49" s="47"/>
      <c r="D49" s="47"/>
      <c r="E49" s="102" cm="1">
        <f t="array" ref="E49">TREND($C$19:$C$29,$B$19:$B$29,B49)</f>
        <v>8.3260750677901854</v>
      </c>
      <c r="F49" s="102" cm="1">
        <f t="array" ref="F49">TREND($C$15:$C$29,$B$15:$B$29,B49)</f>
        <v>8.9699408231902851</v>
      </c>
      <c r="G49" s="102" cm="1">
        <f t="array" ref="G49">TREND($C$26:$C$29,$B$26:$B$29,B49)</f>
        <v>9.9671585213495462</v>
      </c>
      <c r="H49" s="102" cm="1">
        <f t="array" ref="H49">TREND($C$19:$C$24,$B$19:$B$24,B49)</f>
        <v>14.543508427143898</v>
      </c>
      <c r="I49" s="33"/>
      <c r="J49" s="33"/>
    </row>
    <row r="50" spans="1:10">
      <c r="A50" t="s">
        <v>311</v>
      </c>
      <c r="B50" s="48">
        <v>47118</v>
      </c>
      <c r="C50" s="47"/>
      <c r="D50" s="47"/>
      <c r="E50" s="102" cm="1">
        <f t="array" ref="E50">TREND($C$19:$C$29,$B$19:$B$29,B50)</f>
        <v>8.0306519358769606</v>
      </c>
      <c r="F50" s="102" cm="1">
        <f t="array" ref="F50">TREND($C$15:$C$29,$B$15:$B$29,B50)</f>
        <v>8.7032476553837057</v>
      </c>
      <c r="G50" s="102" cm="1">
        <f t="array" ref="G50">TREND($C$26:$C$29,$B$26:$B$29,B50)</f>
        <v>9.7537341679708192</v>
      </c>
      <c r="H50" s="102" cm="1">
        <f t="array" ref="H50">TREND($C$19:$C$24,$B$19:$B$24,B50)</f>
        <v>14.470302205231718</v>
      </c>
      <c r="I50" s="33"/>
      <c r="J50" s="33"/>
    </row>
    <row r="51" spans="1:10">
      <c r="A51" t="s">
        <v>312</v>
      </c>
      <c r="B51" s="48">
        <v>47208</v>
      </c>
      <c r="C51" s="47"/>
      <c r="D51" s="47"/>
      <c r="E51" s="102" cm="1">
        <f t="array" ref="E51">TREND($C$19:$C$29,$B$19:$B$29,B51)</f>
        <v>7.7416510459618451</v>
      </c>
      <c r="F51" s="102" cm="1">
        <f t="array" ref="F51">TREND($C$15:$C$29,$B$15:$B$29,B51)</f>
        <v>8.4423521651381463</v>
      </c>
      <c r="G51" s="102" cm="1">
        <f t="array" ref="G51">TREND($C$26:$C$29,$B$26:$B$29,B51)</f>
        <v>9.5449494744481314</v>
      </c>
      <c r="H51" s="102" cm="1">
        <f t="array" ref="H51">TREND($C$19:$C$24,$B$19:$B$24,B51)</f>
        <v>14.398687422926322</v>
      </c>
      <c r="I51" s="33"/>
      <c r="J51" s="33"/>
    </row>
    <row r="52" spans="1:10">
      <c r="A52" t="s">
        <v>313</v>
      </c>
      <c r="B52" s="48">
        <v>47299</v>
      </c>
      <c r="C52" s="47"/>
      <c r="D52" s="47"/>
      <c r="E52" s="102" cm="1">
        <f t="array" ref="E52">TREND($C$19:$C$29,$B$19:$B$29,B52)</f>
        <v>7.4494390350476749</v>
      </c>
      <c r="F52" s="102" cm="1">
        <f t="array" ref="F52">TREND($C$15:$C$29,$B$15:$B$29,B52)</f>
        <v>8.178557836112077</v>
      </c>
      <c r="G52" s="102" cm="1">
        <f t="array" ref="G52">TREND($C$26:$C$29,$B$26:$B$29,B52)</f>
        <v>9.3338449509974311</v>
      </c>
      <c r="H52" s="102" cm="1">
        <f t="array" ref="H52">TREND($C$19:$C$24,$B$19:$B$24,B52)</f>
        <v>14.326276920817534</v>
      </c>
      <c r="I52" s="33"/>
      <c r="J52" s="33"/>
    </row>
    <row r="53" spans="1:10">
      <c r="A53" t="s">
        <v>314</v>
      </c>
      <c r="B53" s="48">
        <v>47391</v>
      </c>
      <c r="C53" s="47"/>
      <c r="D53" s="47"/>
      <c r="E53" s="102" cm="1">
        <f t="array" ref="E53">TREND($C$19:$C$29,$B$19:$B$29,B53)</f>
        <v>7.1540159031344501</v>
      </c>
      <c r="F53" s="102" cm="1">
        <f t="array" ref="F53">TREND($C$15:$C$29,$B$15:$B$29,B53)</f>
        <v>7.911864668305526</v>
      </c>
      <c r="G53" s="102" cm="1">
        <f t="array" ref="G53">TREND($C$26:$C$29,$B$26:$B$29,B53)</f>
        <v>9.1204205976186898</v>
      </c>
      <c r="H53" s="102" cm="1">
        <f t="array" ref="H53">TREND($C$19:$C$24,$B$19:$B$24,B53)</f>
        <v>14.253070698905354</v>
      </c>
      <c r="I53" s="33"/>
      <c r="J53" s="33"/>
    </row>
    <row r="54" spans="1:10">
      <c r="A54" t="s">
        <v>315</v>
      </c>
      <c r="B54" s="48">
        <v>47483</v>
      </c>
      <c r="C54" s="47"/>
      <c r="D54" s="47"/>
      <c r="E54" s="102" cm="1">
        <f t="array" ref="E54">TREND($C$19:$C$29,$B$19:$B$29,B54)</f>
        <v>6.8585927712212253</v>
      </c>
      <c r="F54" s="102" cm="1">
        <f t="array" ref="F54">TREND($C$15:$C$29,$B$15:$B$29,B54)</f>
        <v>7.6451715004989467</v>
      </c>
      <c r="G54" s="102" cm="1">
        <f t="array" ref="G54">TREND($C$26:$C$29,$B$26:$B$29,B54)</f>
        <v>8.9069962442399486</v>
      </c>
      <c r="H54" s="102" cm="1">
        <f t="array" ref="H54">TREND($C$19:$C$24,$B$19:$B$24,B54)</f>
        <v>14.179864476993174</v>
      </c>
      <c r="I54" s="33"/>
      <c r="J54" s="33"/>
    </row>
    <row r="55" spans="1:10">
      <c r="A55" t="s">
        <v>316</v>
      </c>
      <c r="B55" s="48">
        <v>47573</v>
      </c>
      <c r="C55" s="47"/>
      <c r="D55" s="47"/>
      <c r="E55" s="102" cm="1">
        <f t="array" ref="E55">TREND($C$19:$C$29,$B$19:$B$29,B55)</f>
        <v>6.5695918813061382</v>
      </c>
      <c r="F55" s="102" cm="1">
        <f t="array" ref="F55">TREND($C$15:$C$29,$B$15:$B$29,B55)</f>
        <v>7.3842760102533873</v>
      </c>
      <c r="G55" s="102" cm="1">
        <f t="array" ref="G55">TREND($C$26:$C$29,$B$26:$B$29,B55)</f>
        <v>8.698211550717275</v>
      </c>
      <c r="H55" s="102" cm="1">
        <f t="array" ref="H55">TREND($C$19:$C$24,$B$19:$B$24,B55)</f>
        <v>14.108249694687778</v>
      </c>
      <c r="I55" s="33"/>
      <c r="J55" s="33"/>
    </row>
    <row r="56" spans="1:10">
      <c r="A56" t="s">
        <v>317</v>
      </c>
      <c r="B56" s="48">
        <v>47664</v>
      </c>
      <c r="C56" s="47"/>
      <c r="D56" s="47"/>
      <c r="E56" s="102" cm="1">
        <f t="array" ref="E56">TREND($C$19:$C$29,$B$19:$B$29,B56)</f>
        <v>6.2773798703919681</v>
      </c>
      <c r="F56" s="102" cm="1">
        <f t="array" ref="F56">TREND($C$15:$C$29,$B$15:$B$29,B56)</f>
        <v>7.1204816812273179</v>
      </c>
      <c r="G56" s="102" cm="1">
        <f t="array" ref="G56">TREND($C$26:$C$29,$B$26:$B$29,B56)</f>
        <v>8.4871070272665747</v>
      </c>
      <c r="H56" s="102" cm="1">
        <f t="array" ref="H56">TREND($C$19:$C$24,$B$19:$B$24,B56)</f>
        <v>14.03583919257899</v>
      </c>
      <c r="I56" s="33"/>
      <c r="J56" s="33"/>
    </row>
    <row r="57" spans="1:10">
      <c r="A57" t="s">
        <v>318</v>
      </c>
      <c r="B57" s="48">
        <v>47756</v>
      </c>
      <c r="C57" s="47"/>
      <c r="D57" s="47"/>
      <c r="E57" s="102" cm="1">
        <f t="array" ref="E57">TREND($C$19:$C$29,$B$19:$B$29,B57)</f>
        <v>5.9819567384787433</v>
      </c>
      <c r="F57" s="102" cm="1">
        <f t="array" ref="F57">TREND($C$15:$C$29,$B$15:$B$29,B57)</f>
        <v>6.8537885134207386</v>
      </c>
      <c r="G57" s="102" cm="1">
        <f t="array" ref="G57">TREND($C$26:$C$29,$B$26:$B$29,B57)</f>
        <v>8.2736826738878335</v>
      </c>
      <c r="H57" s="102" cm="1">
        <f t="array" ref="H57">TREND($C$19:$C$24,$B$19:$B$24,B57)</f>
        <v>13.96263297066681</v>
      </c>
      <c r="I57" s="33"/>
      <c r="J57" s="33"/>
    </row>
    <row r="58" spans="1:10">
      <c r="A58" s="2" t="s">
        <v>319</v>
      </c>
      <c r="B58" s="48">
        <v>47848</v>
      </c>
      <c r="C58" s="137"/>
      <c r="D58" s="137"/>
      <c r="E58" s="102" cm="1">
        <f t="array" ref="E58">TREND($C$19:$C$29,$B$19:$B$29,B58)</f>
        <v>5.6865336065655185</v>
      </c>
      <c r="F58" s="102" cm="1">
        <f t="array" ref="F58">TREND($C$15:$C$29,$B$15:$B$29,B58)</f>
        <v>6.5870953456141592</v>
      </c>
      <c r="G58" s="102" cm="1">
        <f t="array" ref="G58">TREND($C$26:$C$29,$B$26:$B$29,B58)</f>
        <v>8.0602583205090923</v>
      </c>
      <c r="H58" s="102" cm="1">
        <f t="array" ref="H58">TREND($C$19:$C$24,$B$19:$B$24,B58)</f>
        <v>13.88942674875463</v>
      </c>
      <c r="I58" s="33"/>
      <c r="J58" s="33"/>
    </row>
  </sheetData>
  <pageMargins left="0.7" right="0.7" top="0.75" bottom="0.75" header="0.3" footer="0.3"/>
  <headerFooter>
    <oddHeader>&amp;C&amp;"Calibri"&amp;10&amp;K000000 [UNCLASSIFIED]&amp;1#_x000D_</oddHeader>
    <oddFooter>&amp;C_x000D_&amp;1#&amp;"Calibri"&amp;10&amp;K000000 [UNCLASSIFIED]</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DA0E-28E5-4245-928A-E10AFDA42558}">
  <dimension ref="A1:L43"/>
  <sheetViews>
    <sheetView zoomScale="90" zoomScaleNormal="90" workbookViewId="0">
      <pane ySplit="1" topLeftCell="A2" activePane="bottomLeft" state="frozen"/>
      <selection pane="bottomLeft" activeCell="A19" sqref="A19"/>
    </sheetView>
  </sheetViews>
  <sheetFormatPr defaultRowHeight="15"/>
  <cols>
    <col min="2" max="2" width="21.7109375" customWidth="1"/>
    <col min="3" max="3" width="27.85546875" customWidth="1"/>
    <col min="12" max="12" width="15.42578125" customWidth="1"/>
  </cols>
  <sheetData>
    <row r="1" spans="1:11" s="2" customFormat="1">
      <c r="A1" s="2" t="s">
        <v>320</v>
      </c>
      <c r="D1" s="2">
        <v>2024</v>
      </c>
      <c r="E1" s="2">
        <v>2025</v>
      </c>
      <c r="F1" s="2">
        <v>2026</v>
      </c>
      <c r="G1" s="2">
        <v>2027</v>
      </c>
      <c r="H1" s="2">
        <v>2028</v>
      </c>
      <c r="I1" s="2">
        <v>2029</v>
      </c>
      <c r="J1"/>
      <c r="K1" s="2" t="s">
        <v>321</v>
      </c>
    </row>
    <row r="2" spans="1:11" s="78" customFormat="1">
      <c r="A2" s="139" t="s">
        <v>322</v>
      </c>
      <c r="C2" s="139" t="s">
        <v>323</v>
      </c>
    </row>
    <row r="3" spans="1:11">
      <c r="A3" s="2"/>
      <c r="C3" s="2"/>
    </row>
    <row r="4" spans="1:11">
      <c r="B4" t="s">
        <v>324</v>
      </c>
      <c r="C4" t="s">
        <v>325</v>
      </c>
      <c r="D4" s="67">
        <v>0.75</v>
      </c>
      <c r="E4" s="67">
        <v>0</v>
      </c>
      <c r="F4" s="67">
        <v>0</v>
      </c>
      <c r="G4" s="67">
        <v>0</v>
      </c>
      <c r="H4" s="67">
        <v>0</v>
      </c>
      <c r="I4" s="67">
        <v>0</v>
      </c>
      <c r="K4" s="96">
        <f>SUM(D4:I4)</f>
        <v>0.75</v>
      </c>
    </row>
    <row r="5" spans="1:11">
      <c r="C5" t="s">
        <v>326</v>
      </c>
      <c r="D5" s="67">
        <v>1</v>
      </c>
      <c r="E5" s="67">
        <v>0.75</v>
      </c>
      <c r="F5" s="67">
        <v>0.5</v>
      </c>
      <c r="G5" s="67">
        <v>0.25</v>
      </c>
      <c r="H5" s="67">
        <v>0</v>
      </c>
      <c r="I5" s="67">
        <v>0</v>
      </c>
      <c r="K5" s="96">
        <f t="shared" ref="K5:K7" si="0">SUM(D5:I5)</f>
        <v>2.5</v>
      </c>
    </row>
    <row r="6" spans="1:11">
      <c r="C6" t="s">
        <v>327</v>
      </c>
      <c r="D6" s="67">
        <v>1</v>
      </c>
      <c r="E6" s="67">
        <v>0.67</v>
      </c>
      <c r="F6" s="67">
        <v>0.33</v>
      </c>
      <c r="G6" s="67">
        <v>0</v>
      </c>
      <c r="H6" s="67">
        <v>0</v>
      </c>
      <c r="I6" s="67">
        <v>0</v>
      </c>
      <c r="K6" s="96">
        <f t="shared" si="0"/>
        <v>2</v>
      </c>
    </row>
    <row r="7" spans="1:11">
      <c r="C7" t="s">
        <v>328</v>
      </c>
      <c r="D7" s="67">
        <v>1</v>
      </c>
      <c r="E7" s="67">
        <v>0</v>
      </c>
      <c r="F7" s="67">
        <v>0</v>
      </c>
      <c r="G7" s="67">
        <v>0</v>
      </c>
      <c r="H7" s="67">
        <v>0</v>
      </c>
      <c r="I7" s="67">
        <v>0</v>
      </c>
      <c r="K7" s="96">
        <f t="shared" si="0"/>
        <v>1</v>
      </c>
    </row>
    <row r="8" spans="1:11">
      <c r="D8" s="37"/>
      <c r="E8" s="37"/>
      <c r="F8" s="37"/>
      <c r="G8" s="37"/>
      <c r="H8" s="37"/>
      <c r="I8" s="37"/>
      <c r="K8" s="37"/>
    </row>
    <row r="9" spans="1:11">
      <c r="B9" t="s">
        <v>162</v>
      </c>
      <c r="C9" t="s">
        <v>325</v>
      </c>
      <c r="D9" s="67">
        <v>0.5</v>
      </c>
      <c r="E9" s="67">
        <v>0</v>
      </c>
      <c r="F9" s="67">
        <v>0</v>
      </c>
      <c r="G9" s="67">
        <v>0</v>
      </c>
      <c r="H9" s="67">
        <v>0</v>
      </c>
      <c r="I9" s="67">
        <v>0</v>
      </c>
      <c r="K9" s="96">
        <f>SUM(D9:I9)</f>
        <v>0.5</v>
      </c>
    </row>
    <row r="10" spans="1:11">
      <c r="C10" t="s">
        <v>326</v>
      </c>
      <c r="D10" s="67">
        <v>1</v>
      </c>
      <c r="E10" s="67">
        <v>0.67</v>
      </c>
      <c r="F10" s="67">
        <v>0.33</v>
      </c>
      <c r="G10" s="67">
        <v>0</v>
      </c>
      <c r="H10" s="67">
        <v>0</v>
      </c>
      <c r="I10" s="67">
        <v>0</v>
      </c>
      <c r="K10" s="96">
        <f t="shared" ref="K10:K12" si="1">SUM(D10:I10)</f>
        <v>2</v>
      </c>
    </row>
    <row r="11" spans="1:11">
      <c r="C11" t="s">
        <v>327</v>
      </c>
      <c r="D11" s="67">
        <v>1</v>
      </c>
      <c r="E11" s="67">
        <v>0.5</v>
      </c>
      <c r="F11" s="67">
        <v>0.25</v>
      </c>
      <c r="G11" s="67">
        <v>0</v>
      </c>
      <c r="H11" s="67">
        <v>0</v>
      </c>
      <c r="I11" s="67">
        <v>0</v>
      </c>
      <c r="K11" s="96">
        <f t="shared" si="1"/>
        <v>1.75</v>
      </c>
    </row>
    <row r="12" spans="1:11">
      <c r="C12" t="s">
        <v>328</v>
      </c>
      <c r="D12" s="67">
        <v>1</v>
      </c>
      <c r="E12" s="67">
        <v>0</v>
      </c>
      <c r="F12" s="67">
        <v>0</v>
      </c>
      <c r="G12" s="67">
        <v>0</v>
      </c>
      <c r="H12" s="67">
        <v>0</v>
      </c>
      <c r="I12" s="67">
        <v>0</v>
      </c>
      <c r="K12" s="96">
        <f t="shared" si="1"/>
        <v>1</v>
      </c>
    </row>
    <row r="13" spans="1:11">
      <c r="D13" s="37"/>
      <c r="E13" s="37"/>
      <c r="F13" s="37"/>
      <c r="G13" s="37"/>
      <c r="H13" s="37"/>
      <c r="I13" s="37"/>
      <c r="K13" s="37"/>
    </row>
    <row r="14" spans="1:11">
      <c r="B14" t="s">
        <v>165</v>
      </c>
      <c r="C14" t="s">
        <v>325</v>
      </c>
      <c r="D14" s="67">
        <v>0.25</v>
      </c>
      <c r="E14" s="67">
        <v>0</v>
      </c>
      <c r="F14" s="67">
        <v>0</v>
      </c>
      <c r="G14" s="67">
        <v>0</v>
      </c>
      <c r="H14" s="67">
        <v>0</v>
      </c>
      <c r="I14" s="67">
        <v>0</v>
      </c>
      <c r="K14" s="96">
        <f>SUM(D14:I14)</f>
        <v>0.25</v>
      </c>
    </row>
    <row r="15" spans="1:11">
      <c r="C15" t="s">
        <v>326</v>
      </c>
      <c r="D15" s="67">
        <v>1</v>
      </c>
      <c r="E15" s="67">
        <v>0.5</v>
      </c>
      <c r="F15" s="67">
        <v>0</v>
      </c>
      <c r="G15" s="67">
        <v>0</v>
      </c>
      <c r="H15" s="67">
        <v>0</v>
      </c>
      <c r="I15" s="67">
        <v>0</v>
      </c>
      <c r="K15" s="96">
        <f t="shared" ref="K15:K17" si="2">SUM(D15:I15)</f>
        <v>1.5</v>
      </c>
    </row>
    <row r="16" spans="1:11">
      <c r="C16" t="s">
        <v>327</v>
      </c>
      <c r="D16" s="67">
        <v>1</v>
      </c>
      <c r="E16" s="67">
        <v>0.5</v>
      </c>
      <c r="F16" s="67">
        <v>0</v>
      </c>
      <c r="G16" s="67">
        <v>0</v>
      </c>
      <c r="H16" s="67">
        <v>0</v>
      </c>
      <c r="I16" s="67">
        <v>0</v>
      </c>
      <c r="K16" s="96">
        <f t="shared" si="2"/>
        <v>1.5</v>
      </c>
    </row>
    <row r="17" spans="1:12">
      <c r="C17" t="s">
        <v>328</v>
      </c>
      <c r="D17" s="67">
        <v>1</v>
      </c>
      <c r="E17" s="67">
        <v>0</v>
      </c>
      <c r="F17" s="67">
        <v>0</v>
      </c>
      <c r="G17" s="67">
        <v>0</v>
      </c>
      <c r="H17" s="67">
        <v>0</v>
      </c>
      <c r="I17" s="67">
        <v>0</v>
      </c>
      <c r="K17" s="96">
        <f t="shared" si="2"/>
        <v>1</v>
      </c>
    </row>
    <row r="19" spans="1:12" s="10" customFormat="1">
      <c r="A19" s="28" t="s">
        <v>329</v>
      </c>
      <c r="J19"/>
    </row>
    <row r="20" spans="1:12">
      <c r="C20" t="s">
        <v>325</v>
      </c>
      <c r="D20" s="95">
        <v>19.534475164697689</v>
      </c>
      <c r="E20" s="95">
        <v>18.76658122507045</v>
      </c>
      <c r="F20" s="95">
        <v>18.690044979540737</v>
      </c>
      <c r="G20" s="95">
        <v>18.581221907046544</v>
      </c>
      <c r="H20" s="95">
        <v>18.170988497993488</v>
      </c>
      <c r="I20" s="95">
        <v>17.559180433984029</v>
      </c>
      <c r="K20" s="97">
        <f>SUM(D20:I20)</f>
        <v>111.30249220833294</v>
      </c>
    </row>
    <row r="21" spans="1:12">
      <c r="C21" t="s">
        <v>326</v>
      </c>
      <c r="D21" s="95">
        <v>7.4861281070205008</v>
      </c>
      <c r="E21" s="95">
        <v>6.2731829657587301</v>
      </c>
      <c r="F21" s="95">
        <v>6.1143315707439623</v>
      </c>
      <c r="G21" s="95">
        <v>5.888452844164406</v>
      </c>
      <c r="H21" s="95">
        <v>5.6901648241311955</v>
      </c>
      <c r="I21" s="95">
        <v>5.4728563921034077</v>
      </c>
      <c r="K21" s="97">
        <f t="shared" ref="K21:K24" si="3">SUM(D21:I21)</f>
        <v>36.9251167039222</v>
      </c>
    </row>
    <row r="22" spans="1:12">
      <c r="C22" t="s">
        <v>327</v>
      </c>
      <c r="D22" s="95">
        <v>2.3550931147437932</v>
      </c>
      <c r="E22" s="95">
        <v>1.8018431767472722</v>
      </c>
      <c r="F22" s="95">
        <v>1.8128945690781579</v>
      </c>
      <c r="G22" s="95">
        <v>1.8082803984650804</v>
      </c>
      <c r="H22" s="95">
        <v>1.8063562964300646</v>
      </c>
      <c r="I22" s="95">
        <v>1.8136146168997269</v>
      </c>
      <c r="K22" s="97">
        <f t="shared" si="3"/>
        <v>11.398082172364095</v>
      </c>
    </row>
    <row r="23" spans="1:12">
      <c r="C23" t="s">
        <v>328</v>
      </c>
      <c r="D23" s="95">
        <v>1.0760843577361796</v>
      </c>
      <c r="E23" s="95">
        <v>1.0360541201426838</v>
      </c>
      <c r="F23" s="95">
        <v>0.99570752310355148</v>
      </c>
      <c r="G23" s="95">
        <v>0.95570162727814845</v>
      </c>
      <c r="H23" s="95">
        <v>0.91622815333693408</v>
      </c>
      <c r="I23" s="95">
        <v>0.87733955136282615</v>
      </c>
      <c r="K23" s="97">
        <f t="shared" si="3"/>
        <v>5.8571153329603245</v>
      </c>
    </row>
    <row r="24" spans="1:12">
      <c r="C24" s="2" t="s">
        <v>130</v>
      </c>
      <c r="D24" s="97">
        <f>SUM(D20:D23)</f>
        <v>30.45178074419816</v>
      </c>
      <c r="E24" s="97">
        <f t="shared" ref="E24:I24" si="4">SUM(E20:E23)</f>
        <v>27.877661487719138</v>
      </c>
      <c r="F24" s="97">
        <f t="shared" si="4"/>
        <v>27.612978642466409</v>
      </c>
      <c r="G24" s="97">
        <f t="shared" si="4"/>
        <v>27.233656776954177</v>
      </c>
      <c r="H24" s="97">
        <f t="shared" si="4"/>
        <v>26.583737771891681</v>
      </c>
      <c r="I24" s="97">
        <f t="shared" si="4"/>
        <v>25.722990994349988</v>
      </c>
      <c r="K24" s="97">
        <f t="shared" si="3"/>
        <v>165.48280641757958</v>
      </c>
    </row>
    <row r="26" spans="1:12" s="20" customFormat="1">
      <c r="A26" s="20" t="s">
        <v>330</v>
      </c>
      <c r="J26"/>
    </row>
    <row r="27" spans="1:12">
      <c r="B27" t="s">
        <v>324</v>
      </c>
      <c r="C27" t="s">
        <v>325</v>
      </c>
      <c r="D27" s="179">
        <f t="shared" ref="D27:I30" si="5">D4*D20</f>
        <v>14.650856373523267</v>
      </c>
      <c r="E27" s="179">
        <f t="shared" si="5"/>
        <v>0</v>
      </c>
      <c r="F27" s="179">
        <f t="shared" si="5"/>
        <v>0</v>
      </c>
      <c r="G27" s="179">
        <f t="shared" si="5"/>
        <v>0</v>
      </c>
      <c r="H27" s="179">
        <f t="shared" si="5"/>
        <v>0</v>
      </c>
      <c r="I27" s="179">
        <f t="shared" si="5"/>
        <v>0</v>
      </c>
      <c r="K27" s="180">
        <f>SUM(D27:I27)</f>
        <v>14.650856373523267</v>
      </c>
    </row>
    <row r="28" spans="1:12">
      <c r="C28" t="s">
        <v>326</v>
      </c>
      <c r="D28" s="179">
        <f t="shared" si="5"/>
        <v>7.4861281070205008</v>
      </c>
      <c r="E28" s="179">
        <f t="shared" si="5"/>
        <v>4.704887224319048</v>
      </c>
      <c r="F28" s="179">
        <f t="shared" si="5"/>
        <v>3.0571657853719811</v>
      </c>
      <c r="G28" s="179">
        <f t="shared" si="5"/>
        <v>1.4721132110411015</v>
      </c>
      <c r="H28" s="179">
        <f t="shared" si="5"/>
        <v>0</v>
      </c>
      <c r="I28" s="179">
        <f t="shared" si="5"/>
        <v>0</v>
      </c>
      <c r="K28" s="180">
        <f t="shared" ref="K28:K30" si="6">SUM(D28:I28)</f>
        <v>16.720294327752633</v>
      </c>
    </row>
    <row r="29" spans="1:12">
      <c r="C29" t="s">
        <v>327</v>
      </c>
      <c r="D29" s="179">
        <f t="shared" si="5"/>
        <v>2.3550931147437932</v>
      </c>
      <c r="E29" s="179">
        <f t="shared" si="5"/>
        <v>1.2072349284206725</v>
      </c>
      <c r="F29" s="179">
        <f t="shared" si="5"/>
        <v>0.59825520779579211</v>
      </c>
      <c r="G29" s="179">
        <f t="shared" si="5"/>
        <v>0</v>
      </c>
      <c r="H29" s="179">
        <f t="shared" si="5"/>
        <v>0</v>
      </c>
      <c r="I29" s="179">
        <f t="shared" si="5"/>
        <v>0</v>
      </c>
      <c r="K29" s="180">
        <f t="shared" si="6"/>
        <v>4.1605832509602578</v>
      </c>
    </row>
    <row r="30" spans="1:12">
      <c r="C30" t="s">
        <v>328</v>
      </c>
      <c r="D30" s="179">
        <f t="shared" si="5"/>
        <v>1.0760843577361796</v>
      </c>
      <c r="E30" s="179">
        <f t="shared" si="5"/>
        <v>0</v>
      </c>
      <c r="F30" s="179">
        <f t="shared" si="5"/>
        <v>0</v>
      </c>
      <c r="G30" s="179">
        <f t="shared" si="5"/>
        <v>0</v>
      </c>
      <c r="H30" s="179">
        <f t="shared" si="5"/>
        <v>0</v>
      </c>
      <c r="I30" s="179">
        <f t="shared" si="5"/>
        <v>0</v>
      </c>
      <c r="K30" s="180">
        <f t="shared" si="6"/>
        <v>1.0760843577361796</v>
      </c>
    </row>
    <row r="31" spans="1:12">
      <c r="C31" t="s">
        <v>331</v>
      </c>
      <c r="D31" s="179">
        <f>SUM(D27:D30)</f>
        <v>25.56816195302374</v>
      </c>
      <c r="E31" s="179">
        <f t="shared" ref="E31:I31" si="7">SUM(E27:E30)</f>
        <v>5.9121221527397205</v>
      </c>
      <c r="F31" s="179">
        <f t="shared" si="7"/>
        <v>3.6554209931677732</v>
      </c>
      <c r="G31" s="179">
        <f t="shared" si="7"/>
        <v>1.4721132110411015</v>
      </c>
      <c r="H31" s="179">
        <f t="shared" si="7"/>
        <v>0</v>
      </c>
      <c r="I31" s="179">
        <f t="shared" si="7"/>
        <v>0</v>
      </c>
      <c r="K31" s="178">
        <f>SUM(D31:I31)</f>
        <v>36.607818309972338</v>
      </c>
      <c r="L31" s="2"/>
    </row>
    <row r="32" spans="1:12">
      <c r="D32" s="38"/>
      <c r="E32" s="38"/>
      <c r="F32" s="38"/>
      <c r="G32" s="38"/>
      <c r="H32" s="38"/>
      <c r="I32" s="38"/>
    </row>
    <row r="33" spans="2:11">
      <c r="B33" t="s">
        <v>162</v>
      </c>
      <c r="C33" t="s">
        <v>325</v>
      </c>
      <c r="D33" s="179">
        <f t="shared" ref="D33:I36" si="8">D9*D20</f>
        <v>9.7672375823488444</v>
      </c>
      <c r="E33" s="179">
        <f t="shared" si="8"/>
        <v>0</v>
      </c>
      <c r="F33" s="179">
        <f t="shared" si="8"/>
        <v>0</v>
      </c>
      <c r="G33" s="179">
        <f t="shared" si="8"/>
        <v>0</v>
      </c>
      <c r="H33" s="179">
        <f t="shared" si="8"/>
        <v>0</v>
      </c>
      <c r="I33" s="179">
        <f t="shared" si="8"/>
        <v>0</v>
      </c>
      <c r="K33" s="180">
        <f>SUM(D33:I33)</f>
        <v>9.7672375823488444</v>
      </c>
    </row>
    <row r="34" spans="2:11">
      <c r="C34" t="s">
        <v>326</v>
      </c>
      <c r="D34" s="179">
        <f t="shared" si="8"/>
        <v>7.4861281070205008</v>
      </c>
      <c r="E34" s="179">
        <f t="shared" si="8"/>
        <v>4.2030325870583498</v>
      </c>
      <c r="F34" s="179">
        <f t="shared" si="8"/>
        <v>2.0177294183455077</v>
      </c>
      <c r="G34" s="179">
        <f t="shared" si="8"/>
        <v>0</v>
      </c>
      <c r="H34" s="179">
        <f t="shared" si="8"/>
        <v>0</v>
      </c>
      <c r="I34" s="179">
        <f t="shared" si="8"/>
        <v>0</v>
      </c>
      <c r="K34" s="180">
        <f t="shared" ref="K34:K37" si="9">SUM(D34:I34)</f>
        <v>13.706890112424357</v>
      </c>
    </row>
    <row r="35" spans="2:11">
      <c r="C35" t="s">
        <v>327</v>
      </c>
      <c r="D35" s="179">
        <f t="shared" si="8"/>
        <v>2.3550931147437932</v>
      </c>
      <c r="E35" s="179">
        <f t="shared" si="8"/>
        <v>0.90092158837363612</v>
      </c>
      <c r="F35" s="179">
        <f t="shared" si="8"/>
        <v>0.45322364226953948</v>
      </c>
      <c r="G35" s="179">
        <f t="shared" si="8"/>
        <v>0</v>
      </c>
      <c r="H35" s="179">
        <f t="shared" si="8"/>
        <v>0</v>
      </c>
      <c r="I35" s="179">
        <f t="shared" si="8"/>
        <v>0</v>
      </c>
      <c r="K35" s="180">
        <f t="shared" si="9"/>
        <v>3.7092383453869688</v>
      </c>
    </row>
    <row r="36" spans="2:11">
      <c r="C36" t="s">
        <v>328</v>
      </c>
      <c r="D36" s="179">
        <f t="shared" si="8"/>
        <v>1.0760843577361796</v>
      </c>
      <c r="E36" s="179">
        <f t="shared" si="8"/>
        <v>0</v>
      </c>
      <c r="F36" s="179">
        <f t="shared" si="8"/>
        <v>0</v>
      </c>
      <c r="G36" s="179">
        <f t="shared" si="8"/>
        <v>0</v>
      </c>
      <c r="H36" s="179">
        <f t="shared" si="8"/>
        <v>0</v>
      </c>
      <c r="I36" s="179">
        <f t="shared" si="8"/>
        <v>0</v>
      </c>
      <c r="K36" s="180">
        <f t="shared" si="9"/>
        <v>1.0760843577361796</v>
      </c>
    </row>
    <row r="37" spans="2:11">
      <c r="C37" t="s">
        <v>332</v>
      </c>
      <c r="D37" s="179">
        <f>SUM(D33:D36)</f>
        <v>20.684543161849319</v>
      </c>
      <c r="E37" s="179">
        <f t="shared" ref="E37" si="10">SUM(E33:E36)</f>
        <v>5.1039541754319862</v>
      </c>
      <c r="F37" s="179">
        <f t="shared" ref="F37" si="11">SUM(F33:F36)</f>
        <v>2.4709530606150469</v>
      </c>
      <c r="G37" s="179">
        <f t="shared" ref="G37" si="12">SUM(G33:G36)</f>
        <v>0</v>
      </c>
      <c r="H37" s="179">
        <f t="shared" ref="H37" si="13">SUM(H33:H36)</f>
        <v>0</v>
      </c>
      <c r="I37" s="179">
        <f t="shared" ref="I37" si="14">SUM(I33:I36)</f>
        <v>0</v>
      </c>
      <c r="K37" s="178">
        <f t="shared" si="9"/>
        <v>28.259450397896352</v>
      </c>
    </row>
    <row r="38" spans="2:11">
      <c r="D38" s="38"/>
      <c r="E38" s="38"/>
      <c r="F38" s="38"/>
      <c r="G38" s="38"/>
      <c r="H38" s="38"/>
      <c r="I38" s="38"/>
    </row>
    <row r="39" spans="2:11">
      <c r="B39" t="s">
        <v>165</v>
      </c>
      <c r="C39" t="s">
        <v>325</v>
      </c>
      <c r="D39" s="179">
        <f t="shared" ref="D39:I42" si="15">D14*D20</f>
        <v>4.8836187911744222</v>
      </c>
      <c r="E39" s="179">
        <f t="shared" si="15"/>
        <v>0</v>
      </c>
      <c r="F39" s="179">
        <f t="shared" si="15"/>
        <v>0</v>
      </c>
      <c r="G39" s="179">
        <f t="shared" si="15"/>
        <v>0</v>
      </c>
      <c r="H39" s="179">
        <f t="shared" si="15"/>
        <v>0</v>
      </c>
      <c r="I39" s="179">
        <f t="shared" si="15"/>
        <v>0</v>
      </c>
      <c r="K39" s="180">
        <f>SUM(D39:I39)</f>
        <v>4.8836187911744222</v>
      </c>
    </row>
    <row r="40" spans="2:11">
      <c r="C40" t="s">
        <v>326</v>
      </c>
      <c r="D40" s="179">
        <f t="shared" si="15"/>
        <v>7.4861281070205008</v>
      </c>
      <c r="E40" s="179">
        <f t="shared" si="15"/>
        <v>3.1365914828793651</v>
      </c>
      <c r="F40" s="179">
        <f t="shared" si="15"/>
        <v>0</v>
      </c>
      <c r="G40" s="179">
        <f t="shared" si="15"/>
        <v>0</v>
      </c>
      <c r="H40" s="179">
        <f t="shared" si="15"/>
        <v>0</v>
      </c>
      <c r="I40" s="179">
        <f t="shared" si="15"/>
        <v>0</v>
      </c>
      <c r="K40" s="180">
        <f t="shared" ref="K40:K43" si="16">SUM(D40:I40)</f>
        <v>10.622719589899866</v>
      </c>
    </row>
    <row r="41" spans="2:11">
      <c r="C41" t="s">
        <v>327</v>
      </c>
      <c r="D41" s="179">
        <f t="shared" si="15"/>
        <v>2.3550931147437932</v>
      </c>
      <c r="E41" s="179">
        <f t="shared" si="15"/>
        <v>0.90092158837363612</v>
      </c>
      <c r="F41" s="179">
        <f t="shared" si="15"/>
        <v>0</v>
      </c>
      <c r="G41" s="179">
        <f t="shared" si="15"/>
        <v>0</v>
      </c>
      <c r="H41" s="179">
        <f t="shared" si="15"/>
        <v>0</v>
      </c>
      <c r="I41" s="179">
        <f t="shared" si="15"/>
        <v>0</v>
      </c>
      <c r="K41" s="180">
        <f t="shared" si="16"/>
        <v>3.2560147031174296</v>
      </c>
    </row>
    <row r="42" spans="2:11">
      <c r="C42" t="s">
        <v>328</v>
      </c>
      <c r="D42" s="179">
        <f t="shared" si="15"/>
        <v>1.0760843577361796</v>
      </c>
      <c r="E42" s="179">
        <f t="shared" si="15"/>
        <v>0</v>
      </c>
      <c r="F42" s="179">
        <f t="shared" si="15"/>
        <v>0</v>
      </c>
      <c r="G42" s="179">
        <f t="shared" si="15"/>
        <v>0</v>
      </c>
      <c r="H42" s="179">
        <f t="shared" si="15"/>
        <v>0</v>
      </c>
      <c r="I42" s="179">
        <f t="shared" si="15"/>
        <v>0</v>
      </c>
      <c r="K42" s="180">
        <f t="shared" si="16"/>
        <v>1.0760843577361796</v>
      </c>
    </row>
    <row r="43" spans="2:11">
      <c r="C43" t="s">
        <v>333</v>
      </c>
      <c r="D43" s="179">
        <f>SUM(D39:D42)</f>
        <v>15.800924370674895</v>
      </c>
      <c r="E43" s="179">
        <f t="shared" ref="E43" si="17">SUM(E39:E42)</f>
        <v>4.0375130712530014</v>
      </c>
      <c r="F43" s="179">
        <f t="shared" ref="F43" si="18">SUM(F39:F42)</f>
        <v>0</v>
      </c>
      <c r="G43" s="179">
        <f t="shared" ref="G43" si="19">SUM(G39:G42)</f>
        <v>0</v>
      </c>
      <c r="H43" s="179">
        <f t="shared" ref="H43" si="20">SUM(H39:H42)</f>
        <v>0</v>
      </c>
      <c r="I43" s="179">
        <f t="shared" ref="I43" si="21">SUM(I39:I42)</f>
        <v>0</v>
      </c>
      <c r="K43" s="178">
        <f t="shared" si="16"/>
        <v>19.838437441927898</v>
      </c>
    </row>
  </sheetData>
  <pageMargins left="0.7" right="0.7" top="0.75" bottom="0.75" header="0.3" footer="0.3"/>
  <headerFooter>
    <oddHeader>&amp;C&amp;"Calibri"&amp;10&amp;K000000 [UNCLASSIFIED]&amp;1#_x000D_</oddHeader>
    <oddFooter>&amp;C_x000D_&amp;1#&amp;"Calibri"&amp;10&amp;K000000 [UNCLASSIFIED]</oddFooter>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EEF0A-0522-4F54-96F5-7A39D6B0937B}">
  <dimension ref="A1:N41"/>
  <sheetViews>
    <sheetView zoomScale="90" zoomScaleNormal="90" workbookViewId="0">
      <selection activeCell="M30" sqref="M30"/>
    </sheetView>
  </sheetViews>
  <sheetFormatPr defaultRowHeight="15"/>
  <cols>
    <col min="1" max="1" width="35.28515625" customWidth="1"/>
    <col min="2" max="2" width="10.5703125" customWidth="1"/>
  </cols>
  <sheetData>
    <row r="1" spans="1:8">
      <c r="H1" t="s">
        <v>334</v>
      </c>
    </row>
    <row r="2" spans="1:8">
      <c r="B2" s="2">
        <v>2024</v>
      </c>
      <c r="C2" s="2">
        <v>2025</v>
      </c>
      <c r="D2" s="2">
        <v>2026</v>
      </c>
      <c r="E2" s="2">
        <v>2027</v>
      </c>
      <c r="F2" s="2">
        <v>2028</v>
      </c>
      <c r="G2" s="2">
        <v>2029</v>
      </c>
      <c r="H2" s="2">
        <v>2030</v>
      </c>
    </row>
    <row r="3" spans="1:8">
      <c r="A3" s="56" t="s">
        <v>335</v>
      </c>
      <c r="B3" s="56"/>
      <c r="C3" s="57"/>
      <c r="D3" s="57"/>
      <c r="E3" s="57"/>
      <c r="F3" s="57"/>
      <c r="G3" s="57"/>
      <c r="H3" s="57"/>
    </row>
    <row r="4" spans="1:8" ht="15.75" thickBot="1">
      <c r="A4" s="135" t="s">
        <v>7</v>
      </c>
      <c r="B4" s="149"/>
      <c r="C4" s="203">
        <f>'7. Calculate auction volumes'!D3</f>
        <v>66.744463874631407</v>
      </c>
      <c r="D4" s="203">
        <f>'7. Calculate auction volumes'!E3</f>
        <v>64.186434942317973</v>
      </c>
      <c r="E4" s="203">
        <f>'7. Calculate auction volumes'!F3</f>
        <v>61.848968427076656</v>
      </c>
      <c r="F4" s="203">
        <f>'7. Calculate auction volumes'!G3</f>
        <v>59.328355084753873</v>
      </c>
      <c r="G4" s="203">
        <f>'7. Calculate auction volumes'!H3</f>
        <v>57.016588332678893</v>
      </c>
      <c r="H4" s="203">
        <f>'7. Calculate auction volumes'!I3</f>
        <v>53.838545440475215</v>
      </c>
    </row>
    <row r="5" spans="1:8" ht="16.5" thickTop="1" thickBot="1">
      <c r="A5" s="135" t="s">
        <v>336</v>
      </c>
      <c r="B5" s="149"/>
      <c r="C5" s="203">
        <f>'7. Calculate auction volumes'!D4</f>
        <v>41.543634445889801</v>
      </c>
      <c r="D5" s="203">
        <f>'7. Calculate auction volumes'!E4</f>
        <v>40.992478322060926</v>
      </c>
      <c r="E5" s="203">
        <f>'7. Calculate auction volumes'!F4</f>
        <v>40.662069164460483</v>
      </c>
      <c r="F5" s="203">
        <f>'7. Calculate auction volumes'!G4</f>
        <v>40.359886331089534</v>
      </c>
      <c r="G5" s="203">
        <f>'7. Calculate auction volumes'!H4</f>
        <v>40.018063338070924</v>
      </c>
      <c r="H5" s="203">
        <f>'7. Calculate auction volumes'!I4</f>
        <v>39.623611744436367</v>
      </c>
    </row>
    <row r="6" spans="1:8" ht="16.5" thickTop="1" thickBot="1">
      <c r="A6" s="148" t="s">
        <v>337</v>
      </c>
      <c r="B6" s="150"/>
      <c r="C6" s="203">
        <f>'7. Calculate auction volumes'!D5</f>
        <v>25.200829428741603</v>
      </c>
      <c r="D6" s="203">
        <f>'7. Calculate auction volumes'!E5</f>
        <v>23.193956620257044</v>
      </c>
      <c r="E6" s="203">
        <f>'7. Calculate auction volumes'!F5</f>
        <v>21.186899262616166</v>
      </c>
      <c r="F6" s="203">
        <f>'7. Calculate auction volumes'!G5</f>
        <v>18.968468753664339</v>
      </c>
      <c r="G6" s="203">
        <f>'7. Calculate auction volumes'!H5</f>
        <v>16.998524994607966</v>
      </c>
      <c r="H6" s="203">
        <f>'7. Calculate auction volumes'!I5</f>
        <v>14.214933696038845</v>
      </c>
    </row>
    <row r="7" spans="1:8" ht="16.5" thickTop="1" thickBot="1">
      <c r="A7" s="135" t="s">
        <v>13</v>
      </c>
      <c r="B7" s="149"/>
      <c r="C7" s="203">
        <f>'7. Calculate auction volumes'!D6</f>
        <v>0.74977936543029333</v>
      </c>
      <c r="D7" s="203">
        <f>'7. Calculate auction volumes'!E6</f>
        <v>0.74438766937201328</v>
      </c>
      <c r="E7" s="203">
        <f>'7. Calculate auction volumes'!F6</f>
        <v>0.73795051691538349</v>
      </c>
      <c r="F7" s="203">
        <f>'7. Calculate auction volumes'!G6</f>
        <v>0.72129949640008317</v>
      </c>
      <c r="G7" s="203">
        <f>'7. Calculate auction volumes'!H6</f>
        <v>0.69944226917451635</v>
      </c>
      <c r="H7" s="203">
        <f>'7. Calculate auction volumes'!I6</f>
        <v>0.65679627269054441</v>
      </c>
    </row>
    <row r="8" spans="1:8" ht="16.5" thickTop="1" thickBot="1">
      <c r="A8" s="135" t="s">
        <v>200</v>
      </c>
      <c r="B8" s="149"/>
      <c r="C8" s="203">
        <f>'7. Calculate auction volumes'!D7</f>
        <v>5.9091269964733533</v>
      </c>
      <c r="D8" s="203">
        <f>'7. Calculate auction volumes'!E7</f>
        <v>5.8301429952978054</v>
      </c>
      <c r="E8" s="203">
        <f>'7. Calculate auction volumes'!F7</f>
        <v>4.9663079099177114</v>
      </c>
      <c r="F8" s="203">
        <f>'7. Calculate auction volumes'!G7</f>
        <v>4.878747502946708</v>
      </c>
      <c r="G8" s="203">
        <f>'7. Calculate auction volumes'!H7</f>
        <v>4.8094394467711608</v>
      </c>
      <c r="H8" s="203">
        <f>'7. Calculate auction volumes'!I7</f>
        <v>4.3590372996865216</v>
      </c>
    </row>
    <row r="9" spans="1:8" ht="16.5" thickTop="1" thickBot="1">
      <c r="A9" s="135" t="s">
        <v>202</v>
      </c>
      <c r="B9" s="149"/>
      <c r="C9" s="203">
        <f>'7. Calculate auction volumes'!D8</f>
        <v>12.678617388611997</v>
      </c>
      <c r="D9" s="203">
        <f>'7. Calculate auction volumes'!E8</f>
        <v>11.668953299644926</v>
      </c>
      <c r="E9" s="203">
        <f>'7. Calculate auction volumes'!F8</f>
        <v>10.659196363410706</v>
      </c>
      <c r="F9" s="203">
        <f>'7. Calculate auction volumes'!G8</f>
        <v>9.5430969228841391</v>
      </c>
      <c r="G9" s="203">
        <f>'7. Calculate auction volumes'!H8</f>
        <v>8.5520119560665577</v>
      </c>
      <c r="H9" s="203">
        <f>'7. Calculate auction volumes'!I8</f>
        <v>7.1515783258711663</v>
      </c>
    </row>
    <row r="10" spans="1:8" ht="16.5" thickTop="1" thickBot="1">
      <c r="A10" s="135" t="s">
        <v>204</v>
      </c>
      <c r="B10" s="149"/>
      <c r="C10" s="203">
        <f>'7. Calculate auction volumes'!D9</f>
        <v>-3.5958532001238663E-2</v>
      </c>
      <c r="D10" s="203">
        <f>'7. Calculate auction volumes'!E9</f>
        <v>-3.3094967517761614E-2</v>
      </c>
      <c r="E10" s="203">
        <f>'7. Calculate auction volumes'!F9</f>
        <v>-3.0231139704985737E-2</v>
      </c>
      <c r="F10" s="203">
        <f>'7. Calculate auction volumes'!G9</f>
        <v>-2.7065708000674892E-2</v>
      </c>
      <c r="G10" s="203">
        <f>'7. Calculate auction volumes'!H9</f>
        <v>-2.4254836798956424E-2</v>
      </c>
      <c r="H10" s="203">
        <f>'7. Calculate auction volumes'!I9</f>
        <v>0</v>
      </c>
    </row>
    <row r="11" spans="1:8" ht="16.5" thickTop="1" thickBot="1">
      <c r="A11" s="135" t="s">
        <v>338</v>
      </c>
      <c r="B11" s="149"/>
      <c r="C11" s="203">
        <f>'7. Calculate auction volumes'!D10</f>
        <v>0</v>
      </c>
      <c r="D11" s="203">
        <f>'7. Calculate auction volumes'!E10</f>
        <v>0</v>
      </c>
      <c r="E11" s="203">
        <f>'7. Calculate auction volumes'!F10</f>
        <v>0</v>
      </c>
      <c r="F11" s="203">
        <f>'7. Calculate auction volumes'!G10</f>
        <v>0</v>
      </c>
      <c r="G11" s="203">
        <f>'7. Calculate auction volumes'!H10</f>
        <v>0</v>
      </c>
      <c r="H11" s="203">
        <f>'7. Calculate auction volumes'!I10</f>
        <v>0</v>
      </c>
    </row>
    <row r="12" spans="1:8" s="2" customFormat="1" ht="16.5" thickTop="1" thickBot="1">
      <c r="A12" s="148" t="s">
        <v>339</v>
      </c>
      <c r="B12" s="150"/>
      <c r="C12" s="205">
        <f>'7. Calculate auction volumes'!D12</f>
        <v>5.9</v>
      </c>
      <c r="D12" s="205">
        <f>'7. Calculate auction volumes'!E12</f>
        <v>5</v>
      </c>
      <c r="E12" s="205">
        <f>'7. Calculate auction volumes'!F12</f>
        <v>4.9000000000000004</v>
      </c>
      <c r="F12" s="205">
        <f>'7. Calculate auction volumes'!G12</f>
        <v>3.9</v>
      </c>
      <c r="G12" s="205">
        <f>'7. Calculate auction volumes'!H12</f>
        <v>3</v>
      </c>
      <c r="H12" s="205">
        <f>'7. Calculate auction volumes'!I12</f>
        <v>2</v>
      </c>
    </row>
    <row r="13" spans="1:8" ht="15.75" thickTop="1"/>
    <row r="14" spans="1:8">
      <c r="A14" s="223" t="s">
        <v>340</v>
      </c>
      <c r="B14" s="224"/>
      <c r="C14" s="225"/>
      <c r="D14" s="225"/>
      <c r="E14" s="225"/>
      <c r="F14" s="225"/>
      <c r="G14" s="225"/>
      <c r="H14" s="225"/>
    </row>
    <row r="15" spans="1:8" ht="15.75" thickBot="1">
      <c r="A15" s="135" t="s">
        <v>7</v>
      </c>
      <c r="B15" s="204">
        <f>'Current NZ ETS settings'!C5</f>
        <v>72.099999999999994</v>
      </c>
      <c r="C15" s="204">
        <f>'Current NZ ETS settings'!D5</f>
        <v>69.7</v>
      </c>
      <c r="D15" s="204">
        <f>'Current NZ ETS settings'!E5</f>
        <v>66.5</v>
      </c>
      <c r="E15" s="204">
        <f>'Current NZ ETS settings'!F5</f>
        <v>63.9</v>
      </c>
      <c r="F15" s="204">
        <f>'Current NZ ETS settings'!G5</f>
        <v>60.7</v>
      </c>
      <c r="G15" s="204">
        <v>58.3</v>
      </c>
      <c r="H15" s="204">
        <v>55.4</v>
      </c>
    </row>
    <row r="16" spans="1:8" ht="16.5" thickTop="1" thickBot="1">
      <c r="A16" s="135" t="s">
        <v>336</v>
      </c>
      <c r="B16" s="204">
        <f>'Current NZ ETS settings'!C6</f>
        <v>42.7</v>
      </c>
      <c r="C16" s="204">
        <f>'Current NZ ETS settings'!D6</f>
        <v>42.6</v>
      </c>
      <c r="D16" s="204">
        <f>'Current NZ ETS settings'!E6</f>
        <v>42</v>
      </c>
      <c r="E16" s="204">
        <f>'Current NZ ETS settings'!F6</f>
        <v>41.6</v>
      </c>
      <c r="F16" s="204">
        <f>'Current NZ ETS settings'!G6</f>
        <v>41.3</v>
      </c>
      <c r="G16" s="204">
        <v>40.9</v>
      </c>
      <c r="H16" s="204">
        <v>40.5</v>
      </c>
    </row>
    <row r="17" spans="1:14" ht="16.5" thickTop="1" thickBot="1">
      <c r="A17" s="148" t="s">
        <v>337</v>
      </c>
      <c r="B17" s="204">
        <f>'Current NZ ETS settings'!C7</f>
        <v>29.399999999999991</v>
      </c>
      <c r="C17" s="204">
        <f>'Current NZ ETS settings'!D7</f>
        <v>27.1</v>
      </c>
      <c r="D17" s="204">
        <f>'Current NZ ETS settings'!E7</f>
        <v>24.5</v>
      </c>
      <c r="E17" s="204">
        <f>'Current NZ ETS settings'!F7</f>
        <v>22.299999999999997</v>
      </c>
      <c r="F17" s="204">
        <f>'Current NZ ETS settings'!G7</f>
        <v>19.400000000000006</v>
      </c>
      <c r="G17" s="204">
        <v>17.399999999999999</v>
      </c>
      <c r="H17" s="204">
        <v>14.899999999999999</v>
      </c>
    </row>
    <row r="18" spans="1:14" ht="16.5" thickTop="1" thickBot="1">
      <c r="A18" s="135" t="s">
        <v>13</v>
      </c>
      <c r="B18" s="204">
        <f>'Current NZ ETS settings'!C8</f>
        <v>1.4</v>
      </c>
      <c r="C18" s="204">
        <f>'Current NZ ETS settings'!D8</f>
        <v>1.3</v>
      </c>
      <c r="D18" s="204">
        <f>'Current NZ ETS settings'!E8</f>
        <v>1.3</v>
      </c>
      <c r="E18" s="204">
        <f>'Current NZ ETS settings'!F8</f>
        <v>1.3</v>
      </c>
      <c r="F18" s="204">
        <f>'Current NZ ETS settings'!G8</f>
        <v>1.3</v>
      </c>
      <c r="G18" s="204">
        <v>1.3</v>
      </c>
      <c r="H18" s="204">
        <v>1.2</v>
      </c>
    </row>
    <row r="19" spans="1:14" ht="16.5" thickTop="1" thickBot="1">
      <c r="A19" s="135" t="s">
        <v>200</v>
      </c>
      <c r="B19" s="204">
        <f>'Current NZ ETS settings'!C9</f>
        <v>6.1</v>
      </c>
      <c r="C19" s="204">
        <f>'Current NZ ETS settings'!D9</f>
        <v>6.1</v>
      </c>
      <c r="D19" s="204">
        <f>'Current NZ ETS settings'!E9</f>
        <v>6</v>
      </c>
      <c r="E19" s="204">
        <f>'Current NZ ETS settings'!F9</f>
        <v>5.9</v>
      </c>
      <c r="F19" s="204">
        <f>'Current NZ ETS settings'!G9</f>
        <v>5.8</v>
      </c>
      <c r="G19" s="204">
        <v>5.8</v>
      </c>
      <c r="H19" s="204">
        <v>5.3</v>
      </c>
    </row>
    <row r="20" spans="1:14" ht="16.5" thickTop="1" thickBot="1">
      <c r="A20" s="135" t="s">
        <v>202</v>
      </c>
      <c r="B20" s="204">
        <f>'Current NZ ETS settings'!C10</f>
        <v>7.7</v>
      </c>
      <c r="C20" s="204">
        <f>'Current NZ ETS settings'!D10</f>
        <v>7.1</v>
      </c>
      <c r="D20" s="204">
        <f>'Current NZ ETS settings'!E10</f>
        <v>6.5</v>
      </c>
      <c r="E20" s="204">
        <f>'Current NZ ETS settings'!F10</f>
        <v>5.9</v>
      </c>
      <c r="F20" s="204">
        <f>'Current NZ ETS settings'!G10</f>
        <v>5.4</v>
      </c>
      <c r="G20" s="204">
        <v>4.5999999999999996</v>
      </c>
      <c r="H20" s="204">
        <v>4</v>
      </c>
    </row>
    <row r="21" spans="1:14" ht="16.5" thickTop="1" thickBot="1">
      <c r="A21" s="135" t="s">
        <v>204</v>
      </c>
      <c r="B21" s="204">
        <f>'Current NZ ETS settings'!C11</f>
        <v>0</v>
      </c>
      <c r="C21" s="204">
        <f>'Current NZ ETS settings'!D11</f>
        <v>0</v>
      </c>
      <c r="D21" s="204">
        <f>'Current NZ ETS settings'!E11</f>
        <v>0</v>
      </c>
      <c r="E21" s="204">
        <f>'Current NZ ETS settings'!F11</f>
        <v>0</v>
      </c>
      <c r="F21" s="204">
        <f>'Current NZ ETS settings'!G11</f>
        <v>0</v>
      </c>
      <c r="G21" s="204">
        <v>0</v>
      </c>
      <c r="H21" s="204">
        <v>0</v>
      </c>
    </row>
    <row r="22" spans="1:14" ht="16.5" thickTop="1" thickBot="1">
      <c r="A22" s="135" t="s">
        <v>338</v>
      </c>
      <c r="B22" s="204">
        <f>'Current NZ ETS settings'!C12</f>
        <v>0</v>
      </c>
      <c r="C22" s="204">
        <f>'Current NZ ETS settings'!D12</f>
        <v>0</v>
      </c>
      <c r="D22" s="204">
        <f>'Current NZ ETS settings'!E12</f>
        <v>0</v>
      </c>
      <c r="E22" s="204">
        <f>'Current NZ ETS settings'!F12</f>
        <v>0</v>
      </c>
      <c r="F22" s="204">
        <f>'Current NZ ETS settings'!G12</f>
        <v>0</v>
      </c>
      <c r="G22" s="204">
        <v>0</v>
      </c>
      <c r="H22" s="204">
        <v>0</v>
      </c>
    </row>
    <row r="23" spans="1:14" s="2" customFormat="1" ht="16.5" thickTop="1" thickBot="1">
      <c r="A23" s="148" t="s">
        <v>339</v>
      </c>
      <c r="B23" s="206">
        <f>'Current NZ ETS settings'!C13</f>
        <v>14.2</v>
      </c>
      <c r="C23" s="206">
        <f>'Current NZ ETS settings'!D13</f>
        <v>12.6</v>
      </c>
      <c r="D23" s="206">
        <f>'Current NZ ETS settings'!E13</f>
        <v>10.7</v>
      </c>
      <c r="E23" s="206">
        <f>'Current NZ ETS settings'!F13</f>
        <v>9.1999999999999993</v>
      </c>
      <c r="F23" s="206">
        <f>'Current NZ ETS settings'!G13</f>
        <v>6.9</v>
      </c>
      <c r="G23" s="206">
        <v>5.7</v>
      </c>
      <c r="H23" s="206">
        <v>4.4000000000000004</v>
      </c>
    </row>
    <row r="24" spans="1:14" ht="15.75" thickTop="1"/>
    <row r="25" spans="1:14">
      <c r="A25" s="181" t="s">
        <v>341</v>
      </c>
      <c r="B25" s="182"/>
      <c r="C25" s="183"/>
      <c r="D25" s="183"/>
      <c r="E25" s="183"/>
      <c r="F25" s="183"/>
      <c r="G25" s="183"/>
      <c r="H25" s="183"/>
      <c r="M25" s="257"/>
      <c r="N25" s="257"/>
    </row>
    <row r="26" spans="1:14">
      <c r="A26" s="135" t="s">
        <v>7</v>
      </c>
      <c r="B26" s="149"/>
      <c r="C26" s="102">
        <f>C4-C15</f>
        <v>-2.9555361253685959</v>
      </c>
      <c r="D26" s="102">
        <f t="shared" ref="D26:H26" si="0">D4-D15</f>
        <v>-2.3135650576820268</v>
      </c>
      <c r="E26" s="102">
        <f t="shared" si="0"/>
        <v>-2.0510315729233426</v>
      </c>
      <c r="F26" s="102">
        <f t="shared" si="0"/>
        <v>-1.3716449152461294</v>
      </c>
      <c r="G26" s="102">
        <f t="shared" si="0"/>
        <v>-1.2834116673211042</v>
      </c>
      <c r="H26" s="102">
        <f t="shared" si="0"/>
        <v>-1.5614545595247833</v>
      </c>
    </row>
    <row r="27" spans="1:14">
      <c r="A27" s="135" t="s">
        <v>336</v>
      </c>
      <c r="B27" s="149"/>
      <c r="C27" s="102">
        <f t="shared" ref="C27:H27" si="1">C5-C16</f>
        <v>-1.0563655541102008</v>
      </c>
      <c r="D27" s="102">
        <f t="shared" si="1"/>
        <v>-1.0075216779390743</v>
      </c>
      <c r="E27" s="102">
        <f t="shared" si="1"/>
        <v>-0.93793083553951817</v>
      </c>
      <c r="F27" s="102">
        <f t="shared" si="1"/>
        <v>-0.94011366891046322</v>
      </c>
      <c r="G27" s="102">
        <f t="shared" si="1"/>
        <v>-0.88193666192907472</v>
      </c>
      <c r="H27" s="102">
        <f t="shared" si="1"/>
        <v>-0.87638825556363287</v>
      </c>
    </row>
    <row r="28" spans="1:14">
      <c r="A28" s="148" t="s">
        <v>337</v>
      </c>
      <c r="B28" s="150"/>
      <c r="C28" s="102">
        <f t="shared" ref="C28:H28" si="2">C6-C17</f>
        <v>-1.8991705712583986</v>
      </c>
      <c r="D28" s="102">
        <f t="shared" si="2"/>
        <v>-1.306043379742956</v>
      </c>
      <c r="E28" s="102">
        <f t="shared" si="2"/>
        <v>-1.1131007373838315</v>
      </c>
      <c r="F28" s="102">
        <f t="shared" si="2"/>
        <v>-0.4315312463356662</v>
      </c>
      <c r="G28" s="102">
        <f t="shared" si="2"/>
        <v>-0.40147500539203307</v>
      </c>
      <c r="H28" s="102">
        <f t="shared" si="2"/>
        <v>-0.68506630396115398</v>
      </c>
    </row>
    <row r="29" spans="1:14">
      <c r="A29" s="135" t="s">
        <v>13</v>
      </c>
      <c r="B29" s="149"/>
      <c r="C29" s="102">
        <f t="shared" ref="C29:H29" si="3">C7-C18</f>
        <v>-0.55022063456970671</v>
      </c>
      <c r="D29" s="102">
        <f t="shared" si="3"/>
        <v>-0.55561233062798676</v>
      </c>
      <c r="E29" s="102">
        <f t="shared" si="3"/>
        <v>-0.56204948308461655</v>
      </c>
      <c r="F29" s="102">
        <f t="shared" si="3"/>
        <v>-0.57870050359991687</v>
      </c>
      <c r="G29" s="102">
        <f t="shared" si="3"/>
        <v>-0.60055773082548369</v>
      </c>
      <c r="H29" s="102">
        <f t="shared" si="3"/>
        <v>-0.54320372730945554</v>
      </c>
    </row>
    <row r="30" spans="1:14">
      <c r="A30" s="135" t="s">
        <v>200</v>
      </c>
      <c r="B30" s="149"/>
      <c r="C30" s="102">
        <f t="shared" ref="C30:H30" si="4">C8-C19</f>
        <v>-0.19087300352664638</v>
      </c>
      <c r="D30" s="102">
        <f t="shared" si="4"/>
        <v>-0.16985700470219456</v>
      </c>
      <c r="E30" s="102">
        <f t="shared" si="4"/>
        <v>-0.93369209008228893</v>
      </c>
      <c r="F30" s="102">
        <f t="shared" si="4"/>
        <v>-0.92125249705329182</v>
      </c>
      <c r="G30" s="102">
        <f t="shared" si="4"/>
        <v>-0.99056055322883907</v>
      </c>
      <c r="H30" s="102">
        <f t="shared" si="4"/>
        <v>-0.94096270031347817</v>
      </c>
    </row>
    <row r="31" spans="1:14">
      <c r="A31" s="135" t="s">
        <v>202</v>
      </c>
      <c r="B31" s="149"/>
      <c r="C31" s="102">
        <f t="shared" ref="C31:H31" si="5">C9-C20</f>
        <v>5.5786173886119972</v>
      </c>
      <c r="D31" s="102">
        <f t="shared" si="5"/>
        <v>5.1689532996449259</v>
      </c>
      <c r="E31" s="102">
        <f t="shared" si="5"/>
        <v>4.7591963634107053</v>
      </c>
      <c r="F31" s="102">
        <f t="shared" si="5"/>
        <v>4.1430969228841388</v>
      </c>
      <c r="G31" s="102">
        <f t="shared" si="5"/>
        <v>3.9520119560665581</v>
      </c>
      <c r="H31" s="102">
        <f t="shared" si="5"/>
        <v>3.1515783258711663</v>
      </c>
    </row>
    <row r="32" spans="1:14">
      <c r="A32" s="135" t="s">
        <v>204</v>
      </c>
      <c r="B32" s="149"/>
      <c r="C32" s="102">
        <f t="shared" ref="C32:H32" si="6">C10-C21</f>
        <v>-3.5958532001238663E-2</v>
      </c>
      <c r="D32" s="102">
        <f t="shared" si="6"/>
        <v>-3.3094967517761614E-2</v>
      </c>
      <c r="E32" s="102">
        <f t="shared" si="6"/>
        <v>-3.0231139704985737E-2</v>
      </c>
      <c r="F32" s="102">
        <f t="shared" si="6"/>
        <v>-2.7065708000674892E-2</v>
      </c>
      <c r="G32" s="102">
        <f t="shared" si="6"/>
        <v>-2.4254836798956424E-2</v>
      </c>
      <c r="H32" s="102">
        <f t="shared" si="6"/>
        <v>0</v>
      </c>
    </row>
    <row r="33" spans="1:14">
      <c r="A33" s="135" t="s">
        <v>338</v>
      </c>
      <c r="B33" s="149"/>
      <c r="C33" s="102">
        <f t="shared" ref="C33:H33" si="7">C11-C22</f>
        <v>0</v>
      </c>
      <c r="D33" s="102">
        <f t="shared" si="7"/>
        <v>0</v>
      </c>
      <c r="E33" s="102">
        <f t="shared" si="7"/>
        <v>0</v>
      </c>
      <c r="F33" s="102">
        <f t="shared" si="7"/>
        <v>0</v>
      </c>
      <c r="G33" s="102">
        <f t="shared" si="7"/>
        <v>0</v>
      </c>
      <c r="H33" s="102">
        <f t="shared" si="7"/>
        <v>0</v>
      </c>
    </row>
    <row r="34" spans="1:14">
      <c r="A34" s="148" t="s">
        <v>339</v>
      </c>
      <c r="B34" s="150"/>
      <c r="C34" s="102">
        <f t="shared" ref="C34:H34" si="8">C12-C23</f>
        <v>-6.6999999999999993</v>
      </c>
      <c r="D34" s="102">
        <f t="shared" si="8"/>
        <v>-5.6999999999999993</v>
      </c>
      <c r="E34" s="102">
        <f t="shared" si="8"/>
        <v>-4.2999999999999989</v>
      </c>
      <c r="F34" s="102">
        <f t="shared" si="8"/>
        <v>-3.0000000000000004</v>
      </c>
      <c r="G34" s="102">
        <f t="shared" si="8"/>
        <v>-2.7</v>
      </c>
      <c r="H34" s="102">
        <f t="shared" si="8"/>
        <v>-2.4000000000000004</v>
      </c>
    </row>
    <row r="41" spans="1:14">
      <c r="M41" s="257"/>
      <c r="N41" s="257"/>
    </row>
  </sheetData>
  <mergeCells count="2">
    <mergeCell ref="M25:N25"/>
    <mergeCell ref="M41:N41"/>
  </mergeCells>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FF75F-0A73-444A-A000-7F8B36CABF82}">
  <dimension ref="A1:N23"/>
  <sheetViews>
    <sheetView zoomScale="90" zoomScaleNormal="90" workbookViewId="0">
      <pane ySplit="1" topLeftCell="A2" activePane="bottomLeft" state="frozen"/>
      <selection pane="bottomLeft"/>
    </sheetView>
  </sheetViews>
  <sheetFormatPr defaultRowHeight="15"/>
  <cols>
    <col min="1" max="1" width="29.5703125" customWidth="1"/>
    <col min="2" max="2" width="14" customWidth="1"/>
    <col min="3" max="3" width="17.85546875" customWidth="1"/>
    <col min="12" max="12" width="10.85546875" customWidth="1"/>
  </cols>
  <sheetData>
    <row r="1" spans="1:13">
      <c r="A1" s="20" t="s">
        <v>45</v>
      </c>
      <c r="B1" s="9"/>
      <c r="C1" s="9"/>
      <c r="D1" s="226">
        <v>2022</v>
      </c>
      <c r="E1" s="226">
        <v>2023</v>
      </c>
      <c r="F1" s="226">
        <v>2024</v>
      </c>
      <c r="G1" s="226">
        <v>2025</v>
      </c>
      <c r="H1" s="226">
        <v>2026</v>
      </c>
      <c r="I1" s="226">
        <v>2027</v>
      </c>
      <c r="J1" s="226">
        <v>2028</v>
      </c>
      <c r="K1" s="226">
        <v>2029</v>
      </c>
      <c r="L1" s="226">
        <v>2030</v>
      </c>
    </row>
    <row r="3" spans="1:13" s="2" customFormat="1">
      <c r="A3" s="143" t="s">
        <v>342</v>
      </c>
      <c r="C3" s="143"/>
      <c r="D3" s="143"/>
      <c r="E3" s="143"/>
      <c r="F3" s="143"/>
      <c r="G3" s="143"/>
      <c r="H3" s="143"/>
      <c r="I3" s="143"/>
      <c r="J3" s="143"/>
      <c r="K3" s="143"/>
      <c r="L3" s="143"/>
    </row>
    <row r="4" spans="1:13">
      <c r="A4" s="63" t="s">
        <v>343</v>
      </c>
      <c r="B4" t="s">
        <v>212</v>
      </c>
      <c r="C4" s="143" t="s">
        <v>76</v>
      </c>
      <c r="D4" s="201">
        <f t="shared" ref="D4:K5" si="0">E4/(1+$C$5)</f>
        <v>157.88184686278709</v>
      </c>
      <c r="E4" s="201">
        <f t="shared" si="0"/>
        <v>162.6183022686707</v>
      </c>
      <c r="F4" s="201">
        <f t="shared" si="0"/>
        <v>167.49685133673083</v>
      </c>
      <c r="G4" s="201">
        <f t="shared" si="0"/>
        <v>172.52175687683277</v>
      </c>
      <c r="H4" s="201">
        <f t="shared" si="0"/>
        <v>177.69740958313776</v>
      </c>
      <c r="I4" s="201">
        <f t="shared" si="0"/>
        <v>183.02833187063189</v>
      </c>
      <c r="J4" s="201">
        <f t="shared" si="0"/>
        <v>188.51918182675084</v>
      </c>
      <c r="K4" s="201">
        <f t="shared" si="0"/>
        <v>194.17475728155338</v>
      </c>
      <c r="L4" s="105">
        <v>200</v>
      </c>
    </row>
    <row r="5" spans="1:13">
      <c r="A5" s="63" t="s">
        <v>343</v>
      </c>
      <c r="B5" t="s">
        <v>213</v>
      </c>
      <c r="C5" s="67">
        <v>0.03</v>
      </c>
      <c r="D5" s="201">
        <f t="shared" si="0"/>
        <v>197.35230857848387</v>
      </c>
      <c r="E5" s="201">
        <f t="shared" si="0"/>
        <v>203.27287783583839</v>
      </c>
      <c r="F5" s="201">
        <f t="shared" si="0"/>
        <v>209.37106417091354</v>
      </c>
      <c r="G5" s="201">
        <f t="shared" si="0"/>
        <v>215.65219609604097</v>
      </c>
      <c r="H5" s="201">
        <f t="shared" si="0"/>
        <v>222.12176197892219</v>
      </c>
      <c r="I5" s="201">
        <f t="shared" si="0"/>
        <v>228.78541483828985</v>
      </c>
      <c r="J5" s="201">
        <f t="shared" si="0"/>
        <v>235.64897728343857</v>
      </c>
      <c r="K5" s="201">
        <f t="shared" si="0"/>
        <v>242.71844660194174</v>
      </c>
      <c r="L5" s="105">
        <v>250</v>
      </c>
    </row>
    <row r="6" spans="1:13">
      <c r="A6" s="63"/>
      <c r="B6" s="63"/>
      <c r="D6" s="62"/>
      <c r="E6" s="62"/>
      <c r="F6" s="62"/>
      <c r="G6" s="62"/>
      <c r="H6" s="62"/>
      <c r="I6" s="62"/>
      <c r="J6" s="62"/>
      <c r="K6" s="62"/>
      <c r="L6" s="62"/>
    </row>
    <row r="7" spans="1:13">
      <c r="A7" s="63" t="s">
        <v>77</v>
      </c>
      <c r="B7" s="63"/>
      <c r="D7" s="201">
        <f t="shared" ref="D7:K7" si="1">E7/(1+$C$5)</f>
        <v>55.258646401975483</v>
      </c>
      <c r="E7" s="201">
        <f t="shared" si="1"/>
        <v>56.916405794034752</v>
      </c>
      <c r="F7" s="201">
        <f t="shared" si="1"/>
        <v>58.623897967855797</v>
      </c>
      <c r="G7" s="201">
        <f t="shared" si="1"/>
        <v>60.382614906891469</v>
      </c>
      <c r="H7" s="201">
        <f t="shared" si="1"/>
        <v>62.194093354098214</v>
      </c>
      <c r="I7" s="201">
        <f t="shared" si="1"/>
        <v>64.059916154721165</v>
      </c>
      <c r="J7" s="201">
        <f t="shared" si="1"/>
        <v>65.981713639362809</v>
      </c>
      <c r="K7" s="201">
        <f t="shared" si="1"/>
        <v>67.961165048543691</v>
      </c>
      <c r="L7" s="105">
        <v>70</v>
      </c>
    </row>
    <row r="8" spans="1:13">
      <c r="A8" s="63"/>
      <c r="B8" s="63"/>
      <c r="D8" s="62"/>
      <c r="E8" s="62"/>
      <c r="F8" s="62"/>
      <c r="G8" s="62"/>
      <c r="H8" s="62"/>
      <c r="I8" s="62"/>
      <c r="J8" s="62"/>
      <c r="K8" s="62"/>
      <c r="L8" s="62"/>
    </row>
    <row r="9" spans="1:13" s="9" customFormat="1">
      <c r="A9" s="20" t="s">
        <v>344</v>
      </c>
      <c r="B9" s="20"/>
    </row>
    <row r="10" spans="1:13">
      <c r="A10" s="8" t="s">
        <v>345</v>
      </c>
      <c r="B10" s="8"/>
      <c r="C10" t="s">
        <v>346</v>
      </c>
      <c r="E10" s="98">
        <v>6</v>
      </c>
      <c r="F10" s="98">
        <v>4.0999999999999996</v>
      </c>
      <c r="G10" s="98">
        <v>2.5</v>
      </c>
      <c r="H10" s="98">
        <v>2.2000000000000002</v>
      </c>
      <c r="I10" s="98">
        <v>2</v>
      </c>
      <c r="J10" s="98">
        <v>2</v>
      </c>
      <c r="K10" s="98">
        <v>2</v>
      </c>
      <c r="L10" s="98">
        <v>2</v>
      </c>
      <c r="M10" t="s">
        <v>347</v>
      </c>
    </row>
    <row r="11" spans="1:13">
      <c r="A11" t="s">
        <v>348</v>
      </c>
      <c r="D11" s="67">
        <v>1</v>
      </c>
      <c r="E11" s="77">
        <f>D11*(1+E10/100)</f>
        <v>1.06</v>
      </c>
      <c r="F11" s="77">
        <f t="shared" ref="F11:L11" si="2">E11*(1+F10/100)</f>
        <v>1.1034599999999999</v>
      </c>
      <c r="G11" s="77">
        <f t="shared" si="2"/>
        <v>1.1310464999999998</v>
      </c>
      <c r="H11" s="77">
        <f t="shared" si="2"/>
        <v>1.155929523</v>
      </c>
      <c r="I11" s="77">
        <f t="shared" si="2"/>
        <v>1.1790481134599999</v>
      </c>
      <c r="J11" s="77">
        <f t="shared" si="2"/>
        <v>1.2026290757292</v>
      </c>
      <c r="K11" s="77">
        <f t="shared" si="2"/>
        <v>1.226681657243784</v>
      </c>
      <c r="L11" s="77">
        <f t="shared" si="2"/>
        <v>1.2512152903886598</v>
      </c>
      <c r="M11" t="s">
        <v>349</v>
      </c>
    </row>
    <row r="13" spans="1:13" s="60" customFormat="1">
      <c r="A13" s="39" t="s">
        <v>350</v>
      </c>
      <c r="B13" s="39"/>
    </row>
    <row r="14" spans="1:13">
      <c r="C14" s="63" t="s">
        <v>343</v>
      </c>
      <c r="D14" t="s">
        <v>212</v>
      </c>
      <c r="F14" s="202">
        <f>ROUND((F4*F$11),0)</f>
        <v>185</v>
      </c>
      <c r="G14" s="202">
        <f t="shared" ref="G14:L17" si="3">ROUND((G4*G$11),0)</f>
        <v>195</v>
      </c>
      <c r="H14" s="202">
        <f t="shared" si="3"/>
        <v>205</v>
      </c>
      <c r="I14" s="202">
        <f>ROUND((I4*I$11),0)</f>
        <v>216</v>
      </c>
      <c r="J14" s="202">
        <f t="shared" si="3"/>
        <v>227</v>
      </c>
      <c r="K14" s="202">
        <f t="shared" si="3"/>
        <v>238</v>
      </c>
      <c r="L14" s="202">
        <f t="shared" si="3"/>
        <v>250</v>
      </c>
    </row>
    <row r="15" spans="1:13">
      <c r="C15" s="63" t="s">
        <v>343</v>
      </c>
      <c r="D15" t="s">
        <v>213</v>
      </c>
      <c r="F15" s="202">
        <f>ROUND((F5*F$11),0)</f>
        <v>231</v>
      </c>
      <c r="G15" s="202">
        <f t="shared" si="3"/>
        <v>244</v>
      </c>
      <c r="H15" s="202">
        <f t="shared" si="3"/>
        <v>257</v>
      </c>
      <c r="I15" s="202">
        <f t="shared" si="3"/>
        <v>270</v>
      </c>
      <c r="J15" s="202">
        <f t="shared" si="3"/>
        <v>283</v>
      </c>
      <c r="K15" s="202">
        <f t="shared" si="3"/>
        <v>298</v>
      </c>
      <c r="L15" s="202">
        <f t="shared" si="3"/>
        <v>313</v>
      </c>
    </row>
    <row r="17" spans="1:14">
      <c r="C17" t="s">
        <v>77</v>
      </c>
      <c r="F17" s="202">
        <f>ROUND((F7*F$11),0)</f>
        <v>65</v>
      </c>
      <c r="G17" s="202">
        <f t="shared" si="3"/>
        <v>68</v>
      </c>
      <c r="H17" s="202">
        <f t="shared" si="3"/>
        <v>72</v>
      </c>
      <c r="I17" s="202">
        <f t="shared" si="3"/>
        <v>76</v>
      </c>
      <c r="J17" s="202">
        <f t="shared" si="3"/>
        <v>79</v>
      </c>
      <c r="K17" s="202">
        <f t="shared" si="3"/>
        <v>83</v>
      </c>
      <c r="L17" s="202">
        <f t="shared" si="3"/>
        <v>88</v>
      </c>
    </row>
    <row r="20" spans="1:14" s="78" customFormat="1">
      <c r="A20" s="139" t="s">
        <v>351</v>
      </c>
    </row>
    <row r="21" spans="1:14">
      <c r="C21">
        <v>2024</v>
      </c>
      <c r="D21">
        <v>2025</v>
      </c>
      <c r="E21">
        <v>2026</v>
      </c>
      <c r="F21">
        <v>2027</v>
      </c>
      <c r="G21">
        <v>2028</v>
      </c>
      <c r="H21">
        <v>2029</v>
      </c>
      <c r="I21">
        <v>2030</v>
      </c>
      <c r="J21">
        <v>2031</v>
      </c>
      <c r="K21">
        <v>2032</v>
      </c>
      <c r="L21">
        <v>2033</v>
      </c>
      <c r="M21">
        <v>2034</v>
      </c>
      <c r="N21">
        <v>2035</v>
      </c>
    </row>
    <row r="22" spans="1:14">
      <c r="B22" t="s">
        <v>212</v>
      </c>
      <c r="C22" s="98">
        <v>2.8</v>
      </c>
      <c r="D22" s="98">
        <v>2.6</v>
      </c>
      <c r="E22" s="98">
        <v>2.2999999999999998</v>
      </c>
      <c r="F22" s="98">
        <v>2.1</v>
      </c>
      <c r="G22" s="98">
        <v>1.9</v>
      </c>
      <c r="H22" s="98">
        <v>1.7</v>
      </c>
      <c r="I22" s="98">
        <v>1.4</v>
      </c>
      <c r="J22" s="161">
        <f>I22-0.2</f>
        <v>1.2</v>
      </c>
      <c r="K22" s="161">
        <f t="shared" ref="K22:N22" si="4">J22-0.2</f>
        <v>1</v>
      </c>
      <c r="L22" s="161">
        <f t="shared" si="4"/>
        <v>0.8</v>
      </c>
      <c r="M22" s="161">
        <f t="shared" si="4"/>
        <v>0.60000000000000009</v>
      </c>
      <c r="N22" s="161">
        <f t="shared" si="4"/>
        <v>0.40000000000000008</v>
      </c>
    </row>
    <row r="23" spans="1:14">
      <c r="B23" s="63" t="s">
        <v>213</v>
      </c>
      <c r="C23" s="98">
        <v>4.9000000000000004</v>
      </c>
      <c r="D23" s="98">
        <v>4.5</v>
      </c>
      <c r="E23" s="98">
        <v>4.2</v>
      </c>
      <c r="F23" s="98">
        <v>3.8</v>
      </c>
      <c r="G23" s="98">
        <v>3.4</v>
      </c>
      <c r="H23" s="98">
        <v>3</v>
      </c>
      <c r="I23" s="98">
        <v>2.5</v>
      </c>
      <c r="J23" s="161">
        <f>I23-0.2</f>
        <v>2.2999999999999998</v>
      </c>
      <c r="K23" s="161">
        <f t="shared" ref="K23:N23" si="5">J23-0.2</f>
        <v>2.0999999999999996</v>
      </c>
      <c r="L23" s="161">
        <f t="shared" si="5"/>
        <v>1.8999999999999997</v>
      </c>
      <c r="M23" s="161">
        <f t="shared" si="5"/>
        <v>1.6999999999999997</v>
      </c>
      <c r="N23" s="161">
        <f t="shared" si="5"/>
        <v>1.4999999999999998</v>
      </c>
    </row>
  </sheetData>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FC45F-FB4D-43F4-A24D-22CA0DB03DDC}">
  <dimension ref="A1"/>
  <sheetViews>
    <sheetView workbookViewId="0">
      <selection activeCell="J35" sqref="J35"/>
    </sheetView>
  </sheetViews>
  <sheetFormatPr defaultColWidth="9.140625" defaultRowHeight="15"/>
  <cols>
    <col min="1" max="16384" width="9.140625" style="1"/>
  </cols>
  <sheetData/>
  <pageMargins left="0.7" right="0.7" top="0.75" bottom="0.75" header="0.3" footer="0.3"/>
  <headerFooter>
    <oddHeader>&amp;C&amp;"Calibri"&amp;10&amp;K000000 [UNCLASSIFIED]&amp;1#_x000D_</oddHeader>
    <oddFooter>&amp;C_x000D_&amp;1#&amp;"Calibri"&amp;10&amp;K000000 [UNCLASSIFIED]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6127C-C929-418E-BEF7-23A22FFFC48F}">
  <dimension ref="A3:H29"/>
  <sheetViews>
    <sheetView zoomScale="90" zoomScaleNormal="90" workbookViewId="0">
      <selection activeCell="K8" sqref="K8"/>
    </sheetView>
  </sheetViews>
  <sheetFormatPr defaultRowHeight="15"/>
  <cols>
    <col min="1" max="1" width="16" customWidth="1"/>
    <col min="2" max="2" width="51.85546875" customWidth="1"/>
    <col min="13" max="15" width="9.7109375" customWidth="1"/>
    <col min="16" max="16" width="9.85546875" customWidth="1"/>
  </cols>
  <sheetData>
    <row r="3" spans="6:8">
      <c r="F3" s="14"/>
      <c r="G3" s="14"/>
      <c r="H3" s="14"/>
    </row>
    <row r="24" spans="1:4" ht="18">
      <c r="B24" s="2" t="s">
        <v>352</v>
      </c>
      <c r="C24" s="2" t="s">
        <v>353</v>
      </c>
    </row>
    <row r="25" spans="1:4">
      <c r="A25" s="2" t="s">
        <v>354</v>
      </c>
      <c r="B25" s="227"/>
      <c r="C25" s="102">
        <f>'5a. Surplus reduction volume'!D9</f>
        <v>67.953454256489493</v>
      </c>
    </row>
    <row r="26" spans="1:4">
      <c r="A26" s="2" t="s">
        <v>355</v>
      </c>
      <c r="B26" s="227"/>
      <c r="C26" s="102">
        <f>SUM('4. Industrial free allocation'!G61:M61)</f>
        <v>36.740913148742159</v>
      </c>
    </row>
    <row r="27" spans="1:4">
      <c r="A27" s="2" t="s">
        <v>356</v>
      </c>
      <c r="B27" s="227"/>
      <c r="C27" s="102">
        <f>SUM('Current NZ ETS settings'!C13:I13)+5.7+4.4</f>
        <v>63.7</v>
      </c>
      <c r="D27" t="s">
        <v>395</v>
      </c>
    </row>
    <row r="28" spans="1:4">
      <c r="A28" s="2" t="s">
        <v>357</v>
      </c>
      <c r="B28" s="258">
        <f>SUM('2. Allocate volume (NZ ETS cap)'!C20:I20)</f>
        <v>148.58990821831938</v>
      </c>
      <c r="C28" s="258"/>
    </row>
    <row r="29" spans="1:4">
      <c r="A29" s="2" t="s">
        <v>396</v>
      </c>
      <c r="B29" s="36"/>
      <c r="C29" s="259">
        <f>SUM(C25:C27)-B28</f>
        <v>19.804459186912283</v>
      </c>
    </row>
  </sheetData>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329A3-194B-4E5D-998D-39A84409E3A9}">
  <dimension ref="A2:T34"/>
  <sheetViews>
    <sheetView zoomScale="90" zoomScaleNormal="90" workbookViewId="0">
      <selection activeCell="I39" sqref="I39"/>
    </sheetView>
  </sheetViews>
  <sheetFormatPr defaultRowHeight="15"/>
  <cols>
    <col min="1" max="1" width="30.85546875" customWidth="1"/>
  </cols>
  <sheetData>
    <row r="2" spans="19:20">
      <c r="S2" s="2"/>
      <c r="T2" s="2"/>
    </row>
    <row r="5" spans="19:20">
      <c r="T5" s="14"/>
    </row>
    <row r="6" spans="19:20">
      <c r="T6" s="14"/>
    </row>
    <row r="7" spans="19:20">
      <c r="T7" s="14"/>
    </row>
    <row r="8" spans="19:20">
      <c r="T8" s="14"/>
    </row>
    <row r="9" spans="19:20">
      <c r="T9" s="14"/>
    </row>
    <row r="22" spans="1:17">
      <c r="A22" s="10"/>
      <c r="B22" s="10"/>
      <c r="C22" s="10"/>
      <c r="D22" s="10"/>
      <c r="E22" s="10"/>
      <c r="F22" s="10"/>
      <c r="G22" s="10"/>
      <c r="H22" s="10"/>
      <c r="I22" s="10"/>
      <c r="J22" s="10"/>
      <c r="K22" s="10"/>
      <c r="L22" s="10"/>
      <c r="M22" s="10"/>
      <c r="N22" s="10"/>
      <c r="O22" s="10"/>
      <c r="P22" s="10"/>
      <c r="Q22" s="10"/>
    </row>
    <row r="23" spans="1:17">
      <c r="A23" s="2"/>
      <c r="B23" s="2">
        <v>2015</v>
      </c>
      <c r="C23" s="2">
        <v>2016</v>
      </c>
      <c r="D23" s="2">
        <v>2017</v>
      </c>
      <c r="E23" s="2">
        <v>2018</v>
      </c>
      <c r="F23" s="2">
        <v>2019</v>
      </c>
      <c r="G23" s="2">
        <v>2020</v>
      </c>
      <c r="H23" s="2">
        <v>2021</v>
      </c>
      <c r="I23" s="2">
        <v>2022</v>
      </c>
      <c r="J23" s="2">
        <v>2023</v>
      </c>
      <c r="K23" s="2">
        <v>2024</v>
      </c>
      <c r="L23" s="2">
        <v>2025</v>
      </c>
      <c r="M23" s="2">
        <v>2026</v>
      </c>
      <c r="N23" s="2">
        <v>2027</v>
      </c>
      <c r="O23" s="2">
        <v>2028</v>
      </c>
      <c r="P23" s="2">
        <v>2029</v>
      </c>
      <c r="Q23" s="2">
        <v>2030</v>
      </c>
    </row>
    <row r="24" spans="1:17">
      <c r="A24" t="s">
        <v>105</v>
      </c>
      <c r="B24" s="98">
        <v>82.2</v>
      </c>
      <c r="C24" s="98">
        <v>80</v>
      </c>
      <c r="D24" s="98">
        <v>81.599999999999994</v>
      </c>
      <c r="E24" s="98">
        <v>81.900000000000006</v>
      </c>
      <c r="F24" s="98">
        <v>82.9</v>
      </c>
      <c r="G24" s="98">
        <v>80.2</v>
      </c>
      <c r="H24" s="98">
        <v>79.900000000000006</v>
      </c>
      <c r="I24" s="41"/>
      <c r="J24" s="41"/>
      <c r="K24" s="41"/>
      <c r="L24" s="41"/>
      <c r="M24" s="41"/>
      <c r="N24" s="41"/>
      <c r="O24" s="41"/>
      <c r="P24" s="41"/>
      <c r="Q24" s="41"/>
    </row>
    <row r="25" spans="1:17" ht="15.75" thickBot="1">
      <c r="A25" s="107" t="s">
        <v>84</v>
      </c>
      <c r="B25" s="204">
        <f>'1. Emissions reduction targets'!D3</f>
        <v>70.3</v>
      </c>
      <c r="C25" s="204">
        <f>'1. Emissions reduction targets'!E3</f>
        <v>68.7</v>
      </c>
      <c r="D25" s="204">
        <f>'1. Emissions reduction targets'!F3</f>
        <v>71.400000000000006</v>
      </c>
      <c r="E25" s="204">
        <f>'1. Emissions reduction targets'!G3</f>
        <v>71.7</v>
      </c>
      <c r="F25" s="204">
        <f>'1. Emissions reduction targets'!H3</f>
        <v>73.7</v>
      </c>
      <c r="G25" s="204">
        <f>'1. Emissions reduction targets'!I3</f>
        <v>72.5</v>
      </c>
      <c r="H25" s="204">
        <f>'1. Emissions reduction targets'!J3</f>
        <v>72.8</v>
      </c>
      <c r="I25" s="41"/>
      <c r="J25" s="41"/>
      <c r="K25" s="41"/>
      <c r="L25" s="41"/>
      <c r="M25" s="41"/>
      <c r="N25" s="41"/>
      <c r="O25" s="41"/>
      <c r="P25" s="41"/>
      <c r="Q25" s="41"/>
    </row>
    <row r="26" spans="1:17" ht="16.5" thickTop="1" thickBot="1">
      <c r="A26" s="107" t="s">
        <v>358</v>
      </c>
      <c r="B26" s="41"/>
      <c r="C26" s="41"/>
      <c r="D26" s="41"/>
      <c r="E26" s="41"/>
      <c r="F26" s="41"/>
      <c r="G26" s="41"/>
      <c r="H26" s="204">
        <f>H25</f>
        <v>72.8</v>
      </c>
      <c r="I26" s="208">
        <f>'1. Emissions reduction targets'!K12</f>
        <v>74.930000000000007</v>
      </c>
      <c r="J26" s="208">
        <f>'1. Emissions reduction targets'!L12</f>
        <v>73.650000000000006</v>
      </c>
      <c r="K26" s="208">
        <f>'1. Emissions reduction targets'!M12</f>
        <v>72.12</v>
      </c>
      <c r="L26" s="208">
        <f>'1. Emissions reduction targets'!N12</f>
        <v>69.7</v>
      </c>
      <c r="M26" s="208">
        <f>'1. Emissions reduction targets'!O12</f>
        <v>66.53</v>
      </c>
      <c r="N26" s="208">
        <f>'1. Emissions reduction targets'!P12</f>
        <v>63.86</v>
      </c>
      <c r="O26" s="208">
        <f>'1. Emissions reduction targets'!Q12</f>
        <v>60.7</v>
      </c>
      <c r="P26" s="208">
        <f>'1. Emissions reduction targets'!R12</f>
        <v>58.3</v>
      </c>
      <c r="Q26" s="208">
        <f>'1. Emissions reduction targets'!S12</f>
        <v>55.38</v>
      </c>
    </row>
    <row r="27" spans="1:17" ht="16.5" thickTop="1" thickBot="1">
      <c r="A27" s="107" t="s">
        <v>359</v>
      </c>
      <c r="B27" s="41" t="s">
        <v>360</v>
      </c>
      <c r="C27" s="41"/>
      <c r="D27" s="41"/>
      <c r="E27" s="41"/>
      <c r="F27" s="41"/>
      <c r="G27" s="41"/>
      <c r="H27" s="204">
        <f>H25</f>
        <v>72.8</v>
      </c>
      <c r="I27" s="207">
        <v>71.115528897092062</v>
      </c>
      <c r="J27" s="207">
        <v>69.910702938906311</v>
      </c>
      <c r="K27" s="207">
        <v>68.607940291101912</v>
      </c>
      <c r="L27" s="207">
        <v>64.696703148494734</v>
      </c>
      <c r="M27" s="207">
        <v>61.709489855793009</v>
      </c>
      <c r="N27" s="207">
        <v>58.870773058247522</v>
      </c>
      <c r="O27" s="207">
        <v>55.645016903611889</v>
      </c>
      <c r="P27" s="207">
        <v>52.465154524593629</v>
      </c>
      <c r="Q27" s="207">
        <v>48.538133180987018</v>
      </c>
    </row>
    <row r="28" spans="1:17" ht="16.5" thickTop="1" thickBot="1">
      <c r="A28" s="107" t="s">
        <v>361</v>
      </c>
      <c r="B28" s="41"/>
      <c r="C28" s="41"/>
      <c r="D28" s="41"/>
      <c r="E28" s="41"/>
      <c r="F28" s="41"/>
      <c r="G28" s="41"/>
      <c r="H28" s="204">
        <f>H24</f>
        <v>79.900000000000006</v>
      </c>
      <c r="I28" s="207">
        <v>81.240767489933646</v>
      </c>
      <c r="J28" s="207">
        <v>79.780553460662063</v>
      </c>
      <c r="K28" s="207">
        <v>78.173188839064849</v>
      </c>
      <c r="L28" s="207">
        <v>76.473496294303374</v>
      </c>
      <c r="M28" s="207">
        <v>75.463958834410505</v>
      </c>
      <c r="N28" s="207">
        <v>74.345448262647864</v>
      </c>
      <c r="O28" s="207">
        <v>73.138527289639413</v>
      </c>
      <c r="P28" s="207">
        <v>71.871973500270087</v>
      </c>
      <c r="Q28" s="207">
        <v>69.500845487337429</v>
      </c>
    </row>
    <row r="29" spans="1:17" ht="16.5" thickTop="1" thickBot="1">
      <c r="A29" s="107" t="s">
        <v>362</v>
      </c>
      <c r="B29" s="41"/>
      <c r="C29" s="41"/>
      <c r="D29" s="41"/>
      <c r="E29" s="41"/>
      <c r="F29" s="41"/>
      <c r="G29" s="41"/>
      <c r="H29" s="204">
        <f>H25</f>
        <v>72.8</v>
      </c>
      <c r="I29" s="209">
        <f>'1. Emissions reduction targets'!K7</f>
        <v>69.099999999999994</v>
      </c>
      <c r="J29" s="209">
        <f>'1. Emissions reduction targets'!L7</f>
        <v>65.400000000000006</v>
      </c>
      <c r="K29" s="209">
        <f>'1. Emissions reduction targets'!M7</f>
        <v>61.7</v>
      </c>
      <c r="L29" s="209">
        <f>'1. Emissions reduction targets'!N7</f>
        <v>58</v>
      </c>
      <c r="M29" s="209">
        <f>'1. Emissions reduction targets'!O7</f>
        <v>54.2</v>
      </c>
      <c r="N29" s="209">
        <f>'1. Emissions reduction targets'!P7</f>
        <v>50.5</v>
      </c>
      <c r="O29" s="209">
        <f>'1. Emissions reduction targets'!Q7</f>
        <v>46.8</v>
      </c>
      <c r="P29" s="209">
        <f>'1. Emissions reduction targets'!R7</f>
        <v>43.1</v>
      </c>
      <c r="Q29" s="209">
        <f>'1. Emissions reduction targets'!S7</f>
        <v>39.4</v>
      </c>
    </row>
    <row r="30" spans="1:17" ht="15.75" thickTop="1">
      <c r="A30" s="107" t="s">
        <v>363</v>
      </c>
      <c r="B30" s="41"/>
      <c r="C30" s="41"/>
      <c r="D30" s="41"/>
      <c r="E30" s="41"/>
      <c r="F30" s="41"/>
      <c r="G30" s="41"/>
      <c r="H30" s="210">
        <f>H26-H$29</f>
        <v>0</v>
      </c>
      <c r="I30" s="210">
        <f>I26-I$29</f>
        <v>5.8300000000000125</v>
      </c>
      <c r="J30" s="210">
        <f t="shared" ref="J30:Q30" si="0">J26-J$29</f>
        <v>8.25</v>
      </c>
      <c r="K30" s="210">
        <f t="shared" si="0"/>
        <v>10.420000000000002</v>
      </c>
      <c r="L30" s="210">
        <f t="shared" si="0"/>
        <v>11.700000000000003</v>
      </c>
      <c r="M30" s="210">
        <f t="shared" si="0"/>
        <v>12.329999999999998</v>
      </c>
      <c r="N30" s="210">
        <f t="shared" si="0"/>
        <v>13.36</v>
      </c>
      <c r="O30" s="210">
        <f t="shared" si="0"/>
        <v>13.900000000000006</v>
      </c>
      <c r="P30" s="210">
        <f t="shared" si="0"/>
        <v>15.199999999999996</v>
      </c>
      <c r="Q30" s="210">
        <f t="shared" si="0"/>
        <v>15.980000000000004</v>
      </c>
    </row>
    <row r="33" spans="1:1">
      <c r="A33" s="107" t="s">
        <v>364</v>
      </c>
    </row>
    <row r="34" spans="1:1">
      <c r="A34" s="146" t="s">
        <v>365</v>
      </c>
    </row>
  </sheetData>
  <pageMargins left="0.7" right="0.7" top="0.75" bottom="0.75" header="0.3" footer="0.3"/>
  <headerFooter>
    <oddHeader>&amp;C&amp;"Calibri"&amp;10&amp;K000000 [UNCLASSIFIED]&amp;1#_x000D_</oddHeader>
    <oddFooter>&amp;C_x000D_&amp;1#&amp;"Calibri"&amp;10&amp;K000000 [UNCLASSIFIED]</oddFooter>
  </headerFooter>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4063A-2E48-44E9-805D-EB6DBBB78D6C}">
  <dimension ref="A8:T57"/>
  <sheetViews>
    <sheetView zoomScale="90" zoomScaleNormal="90" workbookViewId="0">
      <selection activeCell="M16" sqref="M16"/>
    </sheetView>
  </sheetViews>
  <sheetFormatPr defaultRowHeight="15"/>
  <cols>
    <col min="1" max="1" width="29.140625" customWidth="1"/>
    <col min="2" max="2" width="23.28515625" customWidth="1"/>
    <col min="3" max="3" width="13.7109375" customWidth="1"/>
    <col min="4" max="12" width="9.5703125" bestFit="1" customWidth="1"/>
    <col min="13" max="13" width="9.28515625" bestFit="1" customWidth="1"/>
    <col min="15" max="15" width="9.28515625" bestFit="1" customWidth="1"/>
  </cols>
  <sheetData>
    <row r="8" spans="12:12">
      <c r="L8" s="162"/>
    </row>
    <row r="23" spans="1:20">
      <c r="B23" t="s">
        <v>366</v>
      </c>
      <c r="C23" t="s">
        <v>367</v>
      </c>
      <c r="D23" t="s">
        <v>368</v>
      </c>
      <c r="E23" t="s">
        <v>369</v>
      </c>
      <c r="F23" t="s">
        <v>370</v>
      </c>
    </row>
    <row r="24" spans="1:20">
      <c r="A24" t="s">
        <v>371</v>
      </c>
      <c r="B24" s="239">
        <f>N32</f>
        <v>571</v>
      </c>
      <c r="C24" s="239"/>
      <c r="D24" s="239">
        <f>N40</f>
        <v>99.157979916089062</v>
      </c>
      <c r="E24" s="239"/>
      <c r="F24" s="239">
        <f>N44</f>
        <v>667.95797991608902</v>
      </c>
    </row>
    <row r="25" spans="1:20">
      <c r="A25" t="s">
        <v>372</v>
      </c>
      <c r="B25" s="239"/>
      <c r="C25" s="239">
        <f>$N$33</f>
        <v>561</v>
      </c>
      <c r="D25" s="239">
        <f>N45</f>
        <v>106.95797991608907</v>
      </c>
      <c r="E25" s="239"/>
      <c r="F25" s="239">
        <f>SUM(B25:D25)</f>
        <v>667.95797991608902</v>
      </c>
    </row>
    <row r="26" spans="1:20">
      <c r="A26" t="s">
        <v>373</v>
      </c>
      <c r="B26" s="239"/>
      <c r="C26" s="239">
        <f>$N$33</f>
        <v>561</v>
      </c>
      <c r="D26" s="239">
        <f>N51</f>
        <v>101.00772713974996</v>
      </c>
      <c r="E26" s="239">
        <f>P51</f>
        <v>5.9502527763391129</v>
      </c>
      <c r="F26" s="239"/>
    </row>
    <row r="29" spans="1:20">
      <c r="A29" s="78" t="s">
        <v>374</v>
      </c>
      <c r="B29" s="78"/>
      <c r="C29" s="78"/>
      <c r="D29" s="78"/>
      <c r="E29" s="78"/>
      <c r="F29" s="78"/>
      <c r="G29" s="78"/>
      <c r="H29" s="78"/>
      <c r="I29" s="78"/>
      <c r="J29" s="217"/>
      <c r="K29" s="78"/>
      <c r="L29" s="78"/>
      <c r="M29" s="78"/>
      <c r="N29" s="200"/>
      <c r="O29" s="33"/>
      <c r="P29" s="33"/>
      <c r="Q29" s="33"/>
      <c r="R29" s="33"/>
      <c r="S29" s="33"/>
      <c r="T29" s="211"/>
    </row>
    <row r="30" spans="1:20">
      <c r="B30" s="12"/>
      <c r="C30" s="12"/>
      <c r="D30" s="12">
        <v>2021</v>
      </c>
      <c r="E30" s="12">
        <v>2022</v>
      </c>
      <c r="F30" s="12">
        <v>2023</v>
      </c>
      <c r="G30" s="12">
        <v>2024</v>
      </c>
      <c r="H30" s="12">
        <v>2025</v>
      </c>
      <c r="I30" s="12">
        <v>2026</v>
      </c>
      <c r="J30" s="12">
        <v>2027</v>
      </c>
      <c r="K30" s="12">
        <v>2028</v>
      </c>
      <c r="L30" s="12">
        <v>2029</v>
      </c>
      <c r="M30" s="12">
        <v>2030</v>
      </c>
      <c r="N30" s="219" t="s">
        <v>82</v>
      </c>
      <c r="O30" s="213"/>
      <c r="P30" s="213"/>
    </row>
    <row r="31" spans="1:20">
      <c r="A31" s="2" t="s">
        <v>375</v>
      </c>
      <c r="B31" s="12"/>
      <c r="C31" s="12"/>
      <c r="D31" s="12"/>
      <c r="E31" s="12"/>
      <c r="F31" s="12"/>
      <c r="G31" s="12"/>
      <c r="H31" s="12"/>
      <c r="I31" s="12"/>
      <c r="J31" s="12"/>
      <c r="K31" s="12"/>
      <c r="L31" s="12"/>
      <c r="M31" s="12"/>
      <c r="N31" s="213"/>
      <c r="O31" s="213"/>
      <c r="P31" s="213"/>
    </row>
    <row r="32" spans="1:20" ht="15.75" thickBot="1">
      <c r="B32" s="107" t="s">
        <v>87</v>
      </c>
      <c r="C32" s="14"/>
      <c r="D32" s="203">
        <f>'1. Emissions reduction targets'!J6</f>
        <v>75</v>
      </c>
      <c r="E32" s="203">
        <f>'1. Emissions reduction targets'!K6</f>
        <v>71.02</v>
      </c>
      <c r="F32" s="203">
        <f>'1. Emissions reduction targets'!L6</f>
        <v>67.040000000000006</v>
      </c>
      <c r="G32" s="203">
        <f>'1. Emissions reduction targets'!M6</f>
        <v>63.07</v>
      </c>
      <c r="H32" s="203">
        <f>'1. Emissions reduction targets'!N6</f>
        <v>59.09</v>
      </c>
      <c r="I32" s="203">
        <f>'1. Emissions reduction targets'!O6</f>
        <v>55.11</v>
      </c>
      <c r="J32" s="203">
        <f>'1. Emissions reduction targets'!P6</f>
        <v>51.13</v>
      </c>
      <c r="K32" s="203">
        <f>'1. Emissions reduction targets'!Q6</f>
        <v>47.16</v>
      </c>
      <c r="L32" s="203">
        <f>'1. Emissions reduction targets'!R6</f>
        <v>43.18</v>
      </c>
      <c r="M32" s="203">
        <f>'1. Emissions reduction targets'!S6</f>
        <v>39.200000000000003</v>
      </c>
      <c r="N32" s="102">
        <f>SUM(D32:M32)</f>
        <v>571</v>
      </c>
      <c r="O32" s="212"/>
      <c r="P32" s="212"/>
    </row>
    <row r="33" spans="1:16" ht="16.5" thickTop="1" thickBot="1">
      <c r="B33" s="107" t="s">
        <v>89</v>
      </c>
      <c r="C33" s="14"/>
      <c r="D33" s="203">
        <f>'1. Emissions reduction targets'!J7</f>
        <v>72.8</v>
      </c>
      <c r="E33" s="203">
        <f>'1. Emissions reduction targets'!K7</f>
        <v>69.099999999999994</v>
      </c>
      <c r="F33" s="203">
        <f>'1. Emissions reduction targets'!L7</f>
        <v>65.400000000000006</v>
      </c>
      <c r="G33" s="203">
        <f>'1. Emissions reduction targets'!M7</f>
        <v>61.7</v>
      </c>
      <c r="H33" s="203">
        <f>'1. Emissions reduction targets'!N7</f>
        <v>58</v>
      </c>
      <c r="I33" s="203">
        <f>'1. Emissions reduction targets'!O7</f>
        <v>54.2</v>
      </c>
      <c r="J33" s="203">
        <f>'1. Emissions reduction targets'!P7</f>
        <v>50.5</v>
      </c>
      <c r="K33" s="203">
        <f>'1. Emissions reduction targets'!Q7</f>
        <v>46.8</v>
      </c>
      <c r="L33" s="203">
        <f>'1. Emissions reduction targets'!R7</f>
        <v>43.1</v>
      </c>
      <c r="M33" s="203">
        <f>'1. Emissions reduction targets'!S7</f>
        <v>39.4</v>
      </c>
      <c r="N33" s="102">
        <f>SUM(D33:M33)</f>
        <v>561</v>
      </c>
      <c r="O33" s="14"/>
      <c r="P33" s="14"/>
    </row>
    <row r="34" spans="1:16" ht="15.75" thickTop="1">
      <c r="B34" s="14"/>
      <c r="C34" s="14"/>
      <c r="D34" s="14"/>
      <c r="E34" s="14"/>
      <c r="F34" s="14"/>
      <c r="G34" s="14"/>
      <c r="H34" s="14"/>
      <c r="I34" s="14"/>
      <c r="J34" s="14"/>
      <c r="K34" s="14"/>
      <c r="L34" s="14"/>
      <c r="M34" s="14"/>
      <c r="O34" s="14"/>
      <c r="P34" s="14"/>
    </row>
    <row r="35" spans="1:16">
      <c r="B35" s="14"/>
      <c r="C35" s="14"/>
      <c r="D35" s="14"/>
      <c r="E35" s="14"/>
      <c r="F35" s="14"/>
      <c r="G35" s="14"/>
      <c r="H35" s="14"/>
      <c r="I35" s="14"/>
      <c r="J35" s="14"/>
      <c r="K35" s="14"/>
      <c r="L35" s="14"/>
      <c r="M35" s="14"/>
      <c r="O35" s="14"/>
      <c r="P35" s="14"/>
    </row>
    <row r="36" spans="1:16">
      <c r="A36" s="146" t="s">
        <v>387</v>
      </c>
      <c r="B36" s="14"/>
      <c r="C36" s="14"/>
      <c r="D36" s="14"/>
      <c r="E36" s="14"/>
      <c r="F36" s="14"/>
      <c r="G36" s="14"/>
      <c r="H36" s="14"/>
      <c r="I36" s="14"/>
      <c r="J36" s="14"/>
      <c r="K36" s="14"/>
      <c r="L36" s="14"/>
      <c r="M36" s="14"/>
      <c r="O36" s="14"/>
      <c r="P36" s="14"/>
    </row>
    <row r="37" spans="1:16" ht="30">
      <c r="A37" s="218" t="s">
        <v>388</v>
      </c>
      <c r="C37" s="14" t="s">
        <v>376</v>
      </c>
      <c r="D37" s="100">
        <v>43.085666720872219</v>
      </c>
      <c r="E37" s="100">
        <v>43.085666720872219</v>
      </c>
      <c r="F37" s="100">
        <v>42.884001804287607</v>
      </c>
      <c r="G37" s="100">
        <v>42.773863307589856</v>
      </c>
      <c r="H37" s="100">
        <v>42.588405783640091</v>
      </c>
      <c r="I37" s="100">
        <v>41.997303995273207</v>
      </c>
      <c r="J37" s="100">
        <v>41.552697762650226</v>
      </c>
      <c r="K37" s="100">
        <v>41.244346877412553</v>
      </c>
      <c r="L37" s="100">
        <v>40.891078355333441</v>
      </c>
      <c r="M37" s="100">
        <v>40.473341795950226</v>
      </c>
      <c r="N37" s="102">
        <f>SUM(D37:M37)</f>
        <v>420.57637312388164</v>
      </c>
      <c r="O37" s="14"/>
      <c r="P37" s="14"/>
    </row>
    <row r="38" spans="1:16">
      <c r="B38" s="14"/>
      <c r="C38" s="14" t="s">
        <v>377</v>
      </c>
      <c r="D38" s="100">
        <v>31.840198585606807</v>
      </c>
      <c r="E38" s="100">
        <v>31.840198585606807</v>
      </c>
      <c r="F38" s="100">
        <v>30.765018818097559</v>
      </c>
      <c r="G38" s="100">
        <v>29.348190577110195</v>
      </c>
      <c r="H38" s="100">
        <v>27.111902785851832</v>
      </c>
      <c r="I38" s="100">
        <v>24.529309502121016</v>
      </c>
      <c r="J38" s="100">
        <v>22.305023565202482</v>
      </c>
      <c r="K38" s="100">
        <v>19.459042768051738</v>
      </c>
      <c r="L38" s="100">
        <v>17.40479043062124</v>
      </c>
      <c r="M38" s="100">
        <v>14.90379648041678</v>
      </c>
      <c r="N38" s="102">
        <f>SUM(D38:M38)</f>
        <v>249.50747209868646</v>
      </c>
      <c r="O38" s="14"/>
      <c r="P38" s="14"/>
    </row>
    <row r="39" spans="1:16">
      <c r="B39" s="14"/>
      <c r="C39" s="14" t="s">
        <v>104</v>
      </c>
      <c r="D39" s="100">
        <v>75</v>
      </c>
      <c r="E39" s="100">
        <f t="shared" ref="E39:M39" si="0">SUM(E37:E38)</f>
        <v>74.925865306479025</v>
      </c>
      <c r="F39" s="100">
        <f t="shared" si="0"/>
        <v>73.649020622385166</v>
      </c>
      <c r="G39" s="100">
        <f t="shared" si="0"/>
        <v>72.122053884700051</v>
      </c>
      <c r="H39" s="100">
        <f t="shared" si="0"/>
        <v>69.700308569491924</v>
      </c>
      <c r="I39" s="100">
        <f t="shared" si="0"/>
        <v>66.526613497394223</v>
      </c>
      <c r="J39" s="100">
        <f t="shared" si="0"/>
        <v>63.857721327852708</v>
      </c>
      <c r="K39" s="100">
        <f t="shared" si="0"/>
        <v>60.703389645464291</v>
      </c>
      <c r="L39" s="100">
        <f t="shared" si="0"/>
        <v>58.295868785954681</v>
      </c>
      <c r="M39" s="100">
        <f t="shared" si="0"/>
        <v>55.377138276367006</v>
      </c>
      <c r="N39" s="102">
        <f>SUM(D39:M39)</f>
        <v>670.15797991608895</v>
      </c>
      <c r="O39" s="14"/>
      <c r="P39" s="14"/>
    </row>
    <row r="40" spans="1:16">
      <c r="B40" s="107" t="s">
        <v>391</v>
      </c>
      <c r="D40" s="214">
        <f t="shared" ref="D40:M40" si="1">D39-D32</f>
        <v>0</v>
      </c>
      <c r="E40" s="214">
        <f t="shared" si="1"/>
        <v>3.9058653064790292</v>
      </c>
      <c r="F40" s="214">
        <f t="shared" si="1"/>
        <v>6.6090206223851595</v>
      </c>
      <c r="G40" s="214">
        <f t="shared" si="1"/>
        <v>9.0520538847000509</v>
      </c>
      <c r="H40" s="214">
        <f t="shared" si="1"/>
        <v>10.61030856949192</v>
      </c>
      <c r="I40" s="214">
        <f t="shared" si="1"/>
        <v>11.416613497394223</v>
      </c>
      <c r="J40" s="214">
        <f t="shared" si="1"/>
        <v>12.727721327852706</v>
      </c>
      <c r="K40" s="214">
        <f t="shared" si="1"/>
        <v>13.543389645464295</v>
      </c>
      <c r="L40" s="214">
        <f t="shared" si="1"/>
        <v>15.115868785954682</v>
      </c>
      <c r="M40" s="214">
        <f t="shared" si="1"/>
        <v>16.177138276367003</v>
      </c>
      <c r="N40" s="102">
        <f>SUM(D40:M40)</f>
        <v>99.157979916089062</v>
      </c>
      <c r="O40" s="14"/>
      <c r="P40" s="14"/>
    </row>
    <row r="41" spans="1:16">
      <c r="B41" s="212"/>
      <c r="C41" s="212"/>
      <c r="D41" s="212"/>
      <c r="E41" s="212"/>
      <c r="F41" s="212"/>
      <c r="G41" s="212"/>
      <c r="H41" s="212"/>
      <c r="I41" s="212"/>
      <c r="J41" s="212"/>
      <c r="K41" s="212"/>
      <c r="L41" s="212"/>
      <c r="M41" s="212"/>
      <c r="O41" s="212"/>
      <c r="P41" s="212"/>
    </row>
    <row r="42" spans="1:16" ht="30.75" thickBot="1">
      <c r="A42" s="49" t="s">
        <v>378</v>
      </c>
      <c r="C42" s="14" t="s">
        <v>379</v>
      </c>
      <c r="D42" s="203">
        <v>41.9</v>
      </c>
      <c r="E42" s="203">
        <f t="shared" ref="E42:G44" si="2">E37</f>
        <v>43.085666720872219</v>
      </c>
      <c r="F42" s="203">
        <f t="shared" si="2"/>
        <v>42.884001804287607</v>
      </c>
      <c r="G42" s="203">
        <f t="shared" si="2"/>
        <v>42.773863307589856</v>
      </c>
      <c r="H42" s="203">
        <f>'2. Allocate volume (NZ ETS cap)'!D14</f>
        <v>41.543634445889801</v>
      </c>
      <c r="I42" s="203">
        <f>'2. Allocate volume (NZ ETS cap)'!E14</f>
        <v>40.992478322060926</v>
      </c>
      <c r="J42" s="203">
        <f>'2. Allocate volume (NZ ETS cap)'!F14</f>
        <v>40.662069164460483</v>
      </c>
      <c r="K42" s="203">
        <f>'2. Allocate volume (NZ ETS cap)'!G14</f>
        <v>40.359886331089534</v>
      </c>
      <c r="L42" s="203">
        <f>'2. Allocate volume (NZ ETS cap)'!H14</f>
        <v>40.018063338070924</v>
      </c>
      <c r="M42" s="203">
        <f>'2. Allocate volume (NZ ETS cap)'!I14</f>
        <v>39.623611744436367</v>
      </c>
      <c r="N42" s="102">
        <f>SUM(D42:M42)</f>
        <v>413.84327517875766</v>
      </c>
      <c r="O42" s="14"/>
      <c r="P42" s="14"/>
    </row>
    <row r="43" spans="1:16" ht="16.5" thickTop="1" thickBot="1">
      <c r="B43" s="14"/>
      <c r="C43" s="14" t="s">
        <v>380</v>
      </c>
      <c r="D43" s="203">
        <v>30.9</v>
      </c>
      <c r="E43" s="203">
        <f t="shared" si="2"/>
        <v>31.840198585606807</v>
      </c>
      <c r="F43" s="203">
        <f t="shared" si="2"/>
        <v>30.765018818097559</v>
      </c>
      <c r="G43" s="203">
        <f t="shared" si="2"/>
        <v>29.348190577110195</v>
      </c>
      <c r="H43" s="203">
        <f>'2. Allocate volume (NZ ETS cap)'!D20</f>
        <v>25.200829428741603</v>
      </c>
      <c r="I43" s="203">
        <f>'2. Allocate volume (NZ ETS cap)'!E20</f>
        <v>23.193956620257044</v>
      </c>
      <c r="J43" s="203">
        <f>'2. Allocate volume (NZ ETS cap)'!F20</f>
        <v>21.186899262616166</v>
      </c>
      <c r="K43" s="203">
        <f>'2. Allocate volume (NZ ETS cap)'!G20</f>
        <v>18.968468753664339</v>
      </c>
      <c r="L43" s="203">
        <f>'2. Allocate volume (NZ ETS cap)'!H20</f>
        <v>16.998524994607966</v>
      </c>
      <c r="M43" s="203">
        <f>'2. Allocate volume (NZ ETS cap)'!I20</f>
        <v>14.214933696038845</v>
      </c>
      <c r="N43" s="102">
        <f>SUM(D43:M43)</f>
        <v>242.61702073674056</v>
      </c>
      <c r="O43" s="14"/>
      <c r="P43" s="14"/>
    </row>
    <row r="44" spans="1:16" ht="16.5" thickTop="1" thickBot="1">
      <c r="B44" s="14"/>
      <c r="C44" s="14" t="s">
        <v>104</v>
      </c>
      <c r="D44" s="203">
        <f>D33</f>
        <v>72.8</v>
      </c>
      <c r="E44" s="203">
        <f t="shared" si="2"/>
        <v>74.925865306479025</v>
      </c>
      <c r="F44" s="203">
        <f t="shared" si="2"/>
        <v>73.649020622385166</v>
      </c>
      <c r="G44" s="203">
        <f t="shared" si="2"/>
        <v>72.122053884700051</v>
      </c>
      <c r="H44" s="203">
        <f t="shared" ref="H44:M44" si="3">H39</f>
        <v>69.700308569491924</v>
      </c>
      <c r="I44" s="203">
        <f t="shared" si="3"/>
        <v>66.526613497394223</v>
      </c>
      <c r="J44" s="203">
        <f t="shared" si="3"/>
        <v>63.857721327852708</v>
      </c>
      <c r="K44" s="203">
        <f t="shared" si="3"/>
        <v>60.703389645464291</v>
      </c>
      <c r="L44" s="203">
        <f t="shared" si="3"/>
        <v>58.295868785954681</v>
      </c>
      <c r="M44" s="203">
        <f t="shared" si="3"/>
        <v>55.377138276367006</v>
      </c>
      <c r="N44" s="102">
        <f>SUM(D44:M44)</f>
        <v>667.95797991608902</v>
      </c>
      <c r="O44" s="14"/>
      <c r="P44" s="14"/>
    </row>
    <row r="45" spans="1:16" ht="15.75" thickTop="1">
      <c r="B45" s="107" t="s">
        <v>390</v>
      </c>
      <c r="C45" s="14"/>
      <c r="D45" s="14">
        <f t="shared" ref="D45:M45" si="4">D44-D33</f>
        <v>0</v>
      </c>
      <c r="E45" s="14">
        <f t="shared" si="4"/>
        <v>5.8258653064790309</v>
      </c>
      <c r="F45" s="14">
        <f t="shared" si="4"/>
        <v>8.2490206223851601</v>
      </c>
      <c r="G45" s="14">
        <f t="shared" si="4"/>
        <v>10.422053884700048</v>
      </c>
      <c r="H45" s="14">
        <f t="shared" si="4"/>
        <v>11.700308569491924</v>
      </c>
      <c r="I45" s="14">
        <f t="shared" si="4"/>
        <v>12.32661349739422</v>
      </c>
      <c r="J45" s="14">
        <f t="shared" si="4"/>
        <v>13.357721327852708</v>
      </c>
      <c r="K45" s="14">
        <f t="shared" si="4"/>
        <v>13.903389645464294</v>
      </c>
      <c r="L45" s="14">
        <f t="shared" si="4"/>
        <v>15.19586878595468</v>
      </c>
      <c r="M45" s="14">
        <f t="shared" si="4"/>
        <v>15.977138276367008</v>
      </c>
      <c r="N45" s="102">
        <f>SUM(D45:M45)</f>
        <v>106.95797991608907</v>
      </c>
      <c r="O45" s="14"/>
      <c r="P45" s="14"/>
    </row>
    <row r="46" spans="1:16">
      <c r="B46" s="14"/>
      <c r="C46" s="14"/>
      <c r="D46" s="14"/>
      <c r="E46" s="14"/>
      <c r="F46" s="14"/>
      <c r="G46" s="14"/>
      <c r="H46" s="14"/>
      <c r="I46" s="14"/>
      <c r="J46" s="14"/>
      <c r="K46" s="14"/>
      <c r="L46" s="14"/>
      <c r="M46" s="14"/>
      <c r="O46" s="14"/>
      <c r="P46" s="14"/>
    </row>
    <row r="47" spans="1:16" ht="60">
      <c r="A47" s="218" t="s">
        <v>389</v>
      </c>
      <c r="B47" s="14"/>
      <c r="C47" s="14"/>
      <c r="D47" s="14"/>
      <c r="E47" s="14"/>
      <c r="F47" s="14"/>
      <c r="G47" s="14"/>
      <c r="H47" s="14"/>
      <c r="I47" s="14"/>
      <c r="J47" s="14"/>
      <c r="K47" s="14"/>
      <c r="L47" s="14"/>
      <c r="M47" s="14"/>
      <c r="O47" s="14"/>
      <c r="P47" s="14"/>
    </row>
    <row r="48" spans="1:16" ht="15.75" thickBot="1">
      <c r="B48" s="14"/>
      <c r="C48" s="14" t="s">
        <v>376</v>
      </c>
      <c r="D48" s="203">
        <f t="shared" ref="D48:M48" si="5">D37</f>
        <v>43.085666720872219</v>
      </c>
      <c r="E48" s="203">
        <f t="shared" si="5"/>
        <v>43.085666720872219</v>
      </c>
      <c r="F48" s="203">
        <f t="shared" si="5"/>
        <v>42.884001804287607</v>
      </c>
      <c r="G48" s="203">
        <f t="shared" si="5"/>
        <v>42.773863307589856</v>
      </c>
      <c r="H48" s="203">
        <f t="shared" si="5"/>
        <v>42.588405783640091</v>
      </c>
      <c r="I48" s="203">
        <f t="shared" si="5"/>
        <v>41.997303995273207</v>
      </c>
      <c r="J48" s="203">
        <f t="shared" si="5"/>
        <v>41.552697762650226</v>
      </c>
      <c r="K48" s="203">
        <f t="shared" si="5"/>
        <v>41.244346877412553</v>
      </c>
      <c r="L48" s="203">
        <f t="shared" si="5"/>
        <v>40.891078355333441</v>
      </c>
      <c r="M48" s="203">
        <f t="shared" si="5"/>
        <v>40.473341795950226</v>
      </c>
      <c r="N48" s="102">
        <f>SUM(D48:M48)</f>
        <v>420.57637312388164</v>
      </c>
      <c r="O48" s="14"/>
      <c r="P48" s="14"/>
    </row>
    <row r="49" spans="1:16" ht="16.5" thickTop="1" thickBot="1">
      <c r="B49" s="14"/>
      <c r="C49" s="14" t="s">
        <v>377</v>
      </c>
      <c r="D49" s="203">
        <f>D43</f>
        <v>30.9</v>
      </c>
      <c r="E49" s="203">
        <f t="shared" ref="E49:M49" si="6">E43</f>
        <v>31.840198585606807</v>
      </c>
      <c r="F49" s="203">
        <f t="shared" si="6"/>
        <v>30.765018818097559</v>
      </c>
      <c r="G49" s="203">
        <f t="shared" si="6"/>
        <v>29.348190577110195</v>
      </c>
      <c r="H49" s="203">
        <f t="shared" si="6"/>
        <v>25.200829428741603</v>
      </c>
      <c r="I49" s="203">
        <f t="shared" si="6"/>
        <v>23.193956620257044</v>
      </c>
      <c r="J49" s="203">
        <f t="shared" si="6"/>
        <v>21.186899262616166</v>
      </c>
      <c r="K49" s="203">
        <f t="shared" si="6"/>
        <v>18.968468753664339</v>
      </c>
      <c r="L49" s="203">
        <f t="shared" si="6"/>
        <v>16.998524994607966</v>
      </c>
      <c r="M49" s="203">
        <f t="shared" si="6"/>
        <v>14.214933696038845</v>
      </c>
      <c r="N49" s="102">
        <f>SUM(D49:M49)</f>
        <v>242.61702073674056</v>
      </c>
      <c r="O49" s="14"/>
      <c r="P49" s="14"/>
    </row>
    <row r="50" spans="1:16" ht="15.75" thickTop="1">
      <c r="B50" s="14"/>
      <c r="C50" s="14" t="s">
        <v>104</v>
      </c>
      <c r="D50" s="214">
        <f>SUM(D48:D49)</f>
        <v>73.985666720872217</v>
      </c>
      <c r="E50" s="214">
        <f t="shared" ref="E50:M50" si="7">SUM(E48:E49)</f>
        <v>74.925865306479025</v>
      </c>
      <c r="F50" s="214">
        <f t="shared" si="7"/>
        <v>73.649020622385166</v>
      </c>
      <c r="G50" s="214">
        <f t="shared" si="7"/>
        <v>72.122053884700051</v>
      </c>
      <c r="H50" s="214">
        <f t="shared" si="7"/>
        <v>67.789235212381698</v>
      </c>
      <c r="I50" s="214">
        <f t="shared" si="7"/>
        <v>65.191260615530254</v>
      </c>
      <c r="J50" s="214">
        <f t="shared" si="7"/>
        <v>62.739597025266391</v>
      </c>
      <c r="K50" s="214">
        <f t="shared" si="7"/>
        <v>60.212815631076893</v>
      </c>
      <c r="L50" s="214">
        <f t="shared" si="7"/>
        <v>57.88960334994141</v>
      </c>
      <c r="M50" s="214">
        <f t="shared" si="7"/>
        <v>54.688275491989074</v>
      </c>
      <c r="N50" s="102">
        <f>SUM(D50:M50)</f>
        <v>663.19339386062211</v>
      </c>
      <c r="O50" s="14"/>
      <c r="P50" s="14"/>
    </row>
    <row r="51" spans="1:16">
      <c r="B51" s="107" t="s">
        <v>390</v>
      </c>
      <c r="D51" s="102">
        <v>0</v>
      </c>
      <c r="E51" s="102">
        <f t="shared" ref="E51:M51" si="8">E50-E33</f>
        <v>5.8258653064790309</v>
      </c>
      <c r="F51" s="102">
        <f t="shared" si="8"/>
        <v>8.2490206223851601</v>
      </c>
      <c r="G51" s="102">
        <f t="shared" si="8"/>
        <v>10.422053884700048</v>
      </c>
      <c r="H51" s="102">
        <f t="shared" si="8"/>
        <v>9.7892352123816977</v>
      </c>
      <c r="I51" s="102">
        <f t="shared" si="8"/>
        <v>10.991260615530251</v>
      </c>
      <c r="J51" s="102">
        <f t="shared" si="8"/>
        <v>12.239597025266391</v>
      </c>
      <c r="K51" s="102">
        <f t="shared" si="8"/>
        <v>13.412815631076896</v>
      </c>
      <c r="L51" s="102">
        <f t="shared" si="8"/>
        <v>14.789603349941409</v>
      </c>
      <c r="M51" s="102">
        <f t="shared" si="8"/>
        <v>15.288275491989076</v>
      </c>
      <c r="N51" s="102">
        <f>SUM(D51:M51)</f>
        <v>101.00772713974996</v>
      </c>
      <c r="P51" s="102">
        <f>N45-N51</f>
        <v>5.9502527763391129</v>
      </c>
    </row>
    <row r="55" spans="1:16">
      <c r="A55" s="215"/>
      <c r="B55" s="215"/>
      <c r="C55" s="215"/>
      <c r="D55" s="215"/>
      <c r="E55" s="215"/>
      <c r="F55" s="215"/>
      <c r="G55" s="215"/>
      <c r="H55" s="215"/>
      <c r="I55" s="215"/>
      <c r="J55" s="215"/>
      <c r="K55" s="215"/>
      <c r="L55" s="215"/>
      <c r="M55" s="216"/>
      <c r="N55" s="215"/>
      <c r="O55" s="14"/>
    </row>
    <row r="56" spans="1:16">
      <c r="A56" s="215"/>
      <c r="B56" s="215"/>
      <c r="C56" s="215"/>
      <c r="D56" s="215"/>
      <c r="E56" s="215"/>
      <c r="F56" s="215"/>
      <c r="G56" s="215"/>
      <c r="H56" s="215"/>
      <c r="I56" s="215"/>
      <c r="J56" s="215"/>
      <c r="K56" s="215"/>
      <c r="L56" s="215"/>
      <c r="M56" s="216"/>
      <c r="N56" s="215"/>
      <c r="O56" s="14"/>
    </row>
    <row r="57" spans="1:16">
      <c r="A57" s="215"/>
      <c r="B57" s="215"/>
      <c r="C57" s="215"/>
      <c r="D57" s="215"/>
      <c r="E57" s="215"/>
      <c r="F57" s="215"/>
      <c r="G57" s="215"/>
      <c r="H57" s="215"/>
      <c r="I57" s="215"/>
      <c r="J57" s="215"/>
      <c r="K57" s="215"/>
      <c r="L57" s="215"/>
      <c r="M57" s="216"/>
      <c r="N57" s="215"/>
    </row>
  </sheetData>
  <pageMargins left="0.7" right="0.7" top="0.75" bottom="0.75" header="0.3" footer="0.3"/>
  <headerFooter>
    <oddHeader>&amp;C&amp;"Calibri"&amp;10&amp;K000000 [UNCLASSIFIED]&amp;1#_x000D_</oddHeader>
    <oddFooter>&amp;C_x000D_&amp;1#&amp;"Calibri"&amp;10&amp;K000000 [UNCLASSIFIED]</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Document" ma:contentTypeID="0x010100EDD070CD8C3B1241AF2B72868218A723" ma:contentTypeVersion="139" ma:contentTypeDescription="Create a new document." ma:contentTypeScope="" ma:versionID="9b0a3cc840bf8e664c1b894da7bd92b1">
  <xsd:schema xmlns:xsd="http://www.w3.org/2001/XMLSchema" xmlns:xs="http://www.w3.org/2001/XMLSchema" xmlns:p="http://schemas.microsoft.com/office/2006/metadata/properties" xmlns:ns2="e963e69f-3f58-4e6f-b74a-87e86ca2e125" xmlns:ns3="02bffcbe-7cf8-467d-a91b-a3e0dbcae01e" xmlns:ns4="a9df0e0e-9b5b-47bc-81c1-d190dfb54f87" xmlns:ns5="b30672e7-690a-4c93-a50a-a028bc8f475d" xmlns:ns6="70761194-623b-4751-a0da-29ad6551f95e" xmlns:ns7="987bcd1d-e1f1-4f53-92ab-ce8c6eb15727" targetNamespace="http://schemas.microsoft.com/office/2006/metadata/properties" ma:root="true" ma:fieldsID="76a47eeee74a243cf56fa8c81fa00b02" ns2:_="" ns3:_="" ns4:_="" ns5:_="" ns6:_="" ns7:_="">
    <xsd:import namespace="e963e69f-3f58-4e6f-b74a-87e86ca2e125"/>
    <xsd:import namespace="02bffcbe-7cf8-467d-a91b-a3e0dbcae01e"/>
    <xsd:import namespace="a9df0e0e-9b5b-47bc-81c1-d190dfb54f87"/>
    <xsd:import namespace="b30672e7-690a-4c93-a50a-a028bc8f475d"/>
    <xsd:import namespace="70761194-623b-4751-a0da-29ad6551f95e"/>
    <xsd:import namespace="987bcd1d-e1f1-4f53-92ab-ce8c6eb15727"/>
    <xsd:element name="properties">
      <xsd:complexType>
        <xsd:sequence>
          <xsd:element name="documentManagement">
            <xsd:complexType>
              <xsd:all>
                <xsd:element ref="ns2:_dlc_DocId" minOccurs="0"/>
                <xsd:element ref="ns2:_dlc_DocIdUrl" minOccurs="0"/>
                <xsd:element ref="ns2:_dlc_DocIdPersistId" minOccurs="0"/>
                <xsd:element ref="ns3:DocumentType" minOccurs="0"/>
                <xsd:element ref="ns4:Narrative" minOccurs="0"/>
                <xsd:element ref="ns5:OTDocID" minOccurs="0"/>
                <xsd:element ref="ns5:OTModifiedBy" minOccurs="0"/>
                <xsd:element ref="ns5:LegacyMetadata" minOccurs="0"/>
                <xsd:element ref="ns5:OTCreatedBy" minOccurs="0"/>
                <xsd:element ref="ns4:PraText3" minOccurs="0"/>
                <xsd:element ref="ns4:PraText4" minOccurs="0"/>
                <xsd:element ref="ns4:PraText5" minOccurs="0"/>
                <xsd:element ref="ns4:PraDate1" minOccurs="0"/>
                <xsd:element ref="ns4:PraDate2" minOccurs="0"/>
                <xsd:element ref="ns4:PraDate3" minOccurs="0"/>
                <xsd:element ref="ns4:PraDateTrigger" minOccurs="0"/>
                <xsd:element ref="ns4:PraDateDisposal" minOccurs="0"/>
                <xsd:element ref="ns6:Activity" minOccurs="0"/>
                <xsd:element ref="ns6:Function" minOccurs="0"/>
                <xsd:element ref="ns6:Subactivity" minOccurs="0"/>
                <xsd:element ref="ns6:Year" minOccurs="0"/>
                <xsd:element ref="ns6:Project" minOccurs="0"/>
                <xsd:element ref="ns6:AggregationNarrative" minOccurs="0"/>
                <xsd:element ref="ns6:Case" minOccurs="0"/>
                <xsd:element ref="ns6:CategoryName" minOccurs="0"/>
                <xsd:element ref="ns6:CategoryValue" minOccurs="0"/>
                <xsd:element ref="ns4:PraText1" minOccurs="0"/>
                <xsd:element ref="ns4:PraText2" minOccurs="0"/>
                <xsd:element ref="ns6:PRAType" minOccurs="0"/>
                <xsd:element ref="ns4:AggregationStatus" minOccurs="0"/>
                <xsd:element ref="ns5:Channel"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MediaServiceDateTaken" minOccurs="0"/>
                <xsd:element ref="ns7:MediaLengthInSeconds" minOccurs="0"/>
                <xsd:element ref="ns7:MediaServiceObjectDetectorVersions" minOccurs="0"/>
                <xsd:element ref="ns7:MediaServiceSearchProperties" minOccurs="0"/>
                <xsd:element ref="ns7:MediaServiceLocation" minOccurs="0"/>
                <xsd:element ref="ns7:MediaServiceGenerationTime" minOccurs="0"/>
                <xsd:element ref="ns7:MediaServiceEventHashCode" minOccurs="0"/>
                <xsd:element ref="ns7:lcf76f155ced4ddcb4097134ff3c332f" minOccurs="0"/>
                <xsd:element ref="ns2:TaxCatchAll" minOccurs="0"/>
                <xsd:element ref="ns7: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63e69f-3f58-4e6f-b74a-87e86ca2e12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element name="TaxCatchAll" ma:index="54" nillable="true" ma:displayName="Taxonomy Catch All Column" ma:hidden="true" ma:list="{efad8709-ae55-4347-b905-7e7cf6e9434f}" ma:internalName="TaxCatchAll" ma:showField="CatchAllData" ma:web="e963e69f-3f58-4e6f-b74a-87e86ca2e1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2bffcbe-7cf8-467d-a91b-a3e0dbcae01e" elementFormDefault="qualified">
    <xsd:import namespace="http://schemas.microsoft.com/office/2006/documentManagement/types"/>
    <xsd:import namespace="http://schemas.microsoft.com/office/infopath/2007/PartnerControls"/>
    <xsd:element name="DocumentType" ma:index="11" nillable="true" ma:displayName="Document Type" ma:description="Specify the document type to help refine search and to classify the document" ma:format="Dropdown" ma:internalName="DocumentType" ma:readOnly="false">
      <xsd:simpleType>
        <xsd:restriction base="dms:Choice">
          <xsd:enumeration value="APPLICATION, certificate, consent related"/>
          <xsd:enumeration value="CONTRACT, Variation, Agreement"/>
          <xsd:enumeration value="CORRESPONDENCE, Memo, Filenote, Email"/>
          <xsd:enumeration value="DRAWING, Plan, Map"/>
          <xsd:enumeration value="EMPLOYMENT related"/>
          <xsd:enumeration value="FINANCIAL related"/>
          <xsd:enumeration value="KNOWLEDGE article"/>
          <xsd:enumeration value="MEETING related"/>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Bylaw, procedure"/>
          <xsd:enumeration value="SERVICE REQUEST related"/>
          <xsd:enumeration value="SPECIFICATION or standard"/>
          <xsd:enumeration value="SUPPLIER PRODUCT Info"/>
          <xsd:enumeration value="TEMPLATE, Checklist or Form"/>
        </xsd:restriction>
      </xsd:simpleType>
    </xsd:element>
  </xsd:schema>
  <xsd:schema xmlns:xsd="http://www.w3.org/2001/XMLSchema" xmlns:xs="http://www.w3.org/2001/XMLSchema" xmlns:dms="http://schemas.microsoft.com/office/2006/documentManagement/types" xmlns:pc="http://schemas.microsoft.com/office/infopath/2007/PartnerControls" targetNamespace="a9df0e0e-9b5b-47bc-81c1-d190dfb54f87" elementFormDefault="qualified">
    <xsd:import namespace="http://schemas.microsoft.com/office/2006/documentManagement/types"/>
    <xsd:import namespace="http://schemas.microsoft.com/office/infopath/2007/PartnerControls"/>
    <xsd:element name="Narrative" ma:index="12" nillable="true" ma:displayName="Narrative" ma:internalName="Narrative0" ma:readOnly="false">
      <xsd:simpleType>
        <xsd:restriction base="dms:Note">
          <xsd:maxLength value="255"/>
        </xsd:restriction>
      </xsd:simpleType>
    </xsd:element>
    <xsd:element name="PraText3" ma:index="17" nillable="true" ma:displayName="PRA Text 3" ma:hidden="true" ma:internalName="PraText30" ma:readOnly="false">
      <xsd:simpleType>
        <xsd:restriction base="dms:Text">
          <xsd:maxLength value="255"/>
        </xsd:restriction>
      </xsd:simpleType>
    </xsd:element>
    <xsd:element name="PraText4" ma:index="18" nillable="true" ma:displayName="PRA Text 4" ma:hidden="true" ma:internalName="PraText40" ma:readOnly="false">
      <xsd:simpleType>
        <xsd:restriction base="dms:Text">
          <xsd:maxLength value="255"/>
        </xsd:restriction>
      </xsd:simpleType>
    </xsd:element>
    <xsd:element name="PraText5" ma:index="19" nillable="true" ma:displayName="PRA Text 5" ma:hidden="true" ma:internalName="PraText50" ma:readOnly="false">
      <xsd:simpleType>
        <xsd:restriction base="dms:Text">
          <xsd:maxLength value="255"/>
        </xsd:restriction>
      </xsd:simpleType>
    </xsd:element>
    <xsd:element name="PraDate1" ma:index="20" nillable="true" ma:displayName="PRA Date 1" ma:format="DateTime" ma:hidden="true" ma:internalName="PraDate1" ma:readOnly="false">
      <xsd:simpleType>
        <xsd:restriction base="dms:DateTime"/>
      </xsd:simpleType>
    </xsd:element>
    <xsd:element name="PraDate2" ma:index="21" nillable="true" ma:displayName="PRA Date 2" ma:format="DateTime" ma:hidden="true" ma:internalName="PraDate2" ma:readOnly="false">
      <xsd:simpleType>
        <xsd:restriction base="dms:DateTime"/>
      </xsd:simpleType>
    </xsd:element>
    <xsd:element name="PraDate3" ma:index="22" nillable="true" ma:displayName="PRA Date 3" ma:format="DateTime" ma:hidden="true" ma:internalName="PraDate3" ma:readOnly="false">
      <xsd:simpleType>
        <xsd:restriction base="dms:DateTime"/>
      </xsd:simpleType>
    </xsd:element>
    <xsd:element name="PraDateTrigger" ma:index="23" nillable="true" ma:displayName="PRA Date Trigger" ma:format="DateTime" ma:hidden="true" ma:internalName="PraDateTrigger" ma:readOnly="false">
      <xsd:simpleType>
        <xsd:restriction base="dms:DateTime"/>
      </xsd:simpleType>
    </xsd:element>
    <xsd:element name="PraDateDisposal" ma:index="24" nillable="true" ma:displayName="PRA Date Disposal" ma:format="DateTime" ma:hidden="true" ma:internalName="PraDateDisposal0" ma:readOnly="false">
      <xsd:simpleType>
        <xsd:restriction base="dms:DateTime"/>
      </xsd:simpleType>
    </xsd:element>
    <xsd:element name="PraText1" ma:index="34" nillable="true" ma:displayName="PRA Text 1" ma:hidden="true" ma:internalName="PraText10" ma:readOnly="false">
      <xsd:simpleType>
        <xsd:restriction base="dms:Text">
          <xsd:maxLength value="255"/>
        </xsd:restriction>
      </xsd:simpleType>
    </xsd:element>
    <xsd:element name="PraText2" ma:index="35" nillable="true" ma:displayName="PRA Text 2" ma:hidden="true" ma:internalName="PraText20"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0"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schema>
  <xsd:schema xmlns:xsd="http://www.w3.org/2001/XMLSchema" xmlns:xs="http://www.w3.org/2001/XMLSchema" xmlns:dms="http://schemas.microsoft.com/office/2006/documentManagement/types" xmlns:pc="http://schemas.microsoft.com/office/infopath/2007/PartnerControls" targetNamespace="b30672e7-690a-4c93-a50a-a028bc8f475d" elementFormDefault="qualified">
    <xsd:import namespace="http://schemas.microsoft.com/office/2006/documentManagement/types"/>
    <xsd:import namespace="http://schemas.microsoft.com/office/infopath/2007/PartnerControls"/>
    <xsd:element name="OTDocID" ma:index="13" nillable="true" ma:displayName="OTDocID" ma:internalName="OTDocID" ma:readOnly="false">
      <xsd:simpleType>
        <xsd:restriction base="dms:Text">
          <xsd:maxLength value="255"/>
        </xsd:restriction>
      </xsd:simpleType>
    </xsd:element>
    <xsd:element name="OTModifiedBy" ma:index="14" nillable="true" ma:displayName="OTModifiedBy" ma:internalName="OTModifiedBy" ma:readOnly="false">
      <xsd:simpleType>
        <xsd:restriction base="dms:Text">
          <xsd:maxLength value="255"/>
        </xsd:restriction>
      </xsd:simpleType>
    </xsd:element>
    <xsd:element name="LegacyMetadata" ma:index="15" nillable="true" ma:displayName="LegacyMetadata" ma:internalName="LegacyMetadata" ma:readOnly="false">
      <xsd:simpleType>
        <xsd:restriction base="dms:Note">
          <xsd:maxLength value="255"/>
        </xsd:restriction>
      </xsd:simpleType>
    </xsd:element>
    <xsd:element name="OTCreatedBy" ma:index="16" nillable="true" ma:displayName="OTCreatedBy" ma:internalName="OTCreatedBy" ma:readOnly="false">
      <xsd:simpleType>
        <xsd:restriction base="dms:Text">
          <xsd:maxLength value="255"/>
        </xsd:restriction>
      </xsd:simpleType>
    </xsd:element>
    <xsd:element name="Channel" ma:index="38" nillable="true" ma:displayName="Channel" ma:hidden="true" ma:internalName="Channel"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761194-623b-4751-a0da-29ad6551f95e" elementFormDefault="qualified">
    <xsd:import namespace="http://schemas.microsoft.com/office/2006/documentManagement/types"/>
    <xsd:import namespace="http://schemas.microsoft.com/office/infopath/2007/PartnerControls"/>
    <xsd:element name="Activity" ma:index="25" nillable="true" ma:displayName="Activity" ma:default="Advice" ma:format="Dropdown" ma:hidden="true" ma:internalName="Activity" ma:readOnly="false">
      <xsd:simpleType>
        <xsd:union memberTypes="dms:Text">
          <xsd:simpleType>
            <xsd:restriction base="dms:Choice">
              <xsd:enumeration value="Advice"/>
            </xsd:restriction>
          </xsd:simpleType>
        </xsd:union>
      </xsd:simpleType>
    </xsd:element>
    <xsd:element name="Function" ma:index="26" nillable="true" ma:displayName="Function" ma:default="Programmes and Projects" ma:format="Dropdown" ma:hidden="true" ma:internalName="Function" ma:readOnly="false">
      <xsd:simpleType>
        <xsd:union memberTypes="dms:Text">
          <xsd:simpleType>
            <xsd:restriction base="dms:Choice">
              <xsd:enumeration value="Programmes and Projects"/>
            </xsd:restriction>
          </xsd:simpleType>
        </xsd:union>
      </xsd:simpleType>
    </xsd:element>
    <xsd:element name="Subactivity" ma:index="27" nillable="true" ma:displayName="Subactivity" ma:default="NA" ma:hidden="true" ma:internalName="Subactivity" ma:readOnly="false">
      <xsd:simpleType>
        <xsd:restriction base="dms:Text">
          <xsd:maxLength value="255"/>
        </xsd:restriction>
      </xsd:simpleType>
    </xsd:element>
    <xsd:element name="Year" ma:index="28" nillable="true" ma:displayName="Year" ma:format="Dropdown" ma:hidden="true" ma:internalName="Year" ma:readOnly="false">
      <xsd:simpleType>
        <xsd:restriction base="dms:Choice">
          <xsd:enumeration value="2019"/>
          <xsd:enumeration value="2020"/>
          <xsd:enumeration value="2021"/>
          <xsd:enumeration value="2022"/>
          <xsd:enumeration value="2023"/>
        </xsd:restriction>
      </xsd:simpleType>
    </xsd:element>
    <xsd:element name="Project" ma:index="29" nillable="true" ma:displayName="Project" ma:hidden="true" ma:internalName="Project" ma:readOnly="false">
      <xsd:simpleType>
        <xsd:restriction base="dms:Text">
          <xsd:maxLength value="255"/>
        </xsd:restriction>
      </xsd:simpleType>
    </xsd:element>
    <xsd:element name="AggregationNarrative" ma:index="30" nillable="true" ma:displayName="Aggregation Narrative" ma:hidden="true" ma:internalName="AggregationNarrative" ma:readOnly="false">
      <xsd:simpleType>
        <xsd:restriction base="dms:Text">
          <xsd:maxLength value="255"/>
        </xsd:restriction>
      </xsd:simpleType>
    </xsd:element>
    <xsd:element name="Case" ma:index="31" nillable="true" ma:displayName="Case" ma:default="ETS Unit and Price Settings" ma:format="Dropdown" ma:hidden="true" ma:internalName="Case" ma:readOnly="false">
      <xsd:simpleType>
        <xsd:restriction base="dms:Choice">
          <xsd:enumeration value="ETS Unit and Price Settings"/>
        </xsd:restriction>
      </xsd:simpleType>
    </xsd:element>
    <xsd:element name="CategoryName" ma:index="32" nillable="true" ma:displayName="Category" ma:default="NA" ma:hidden="true" ma:internalName="CategoryName" ma:readOnly="false">
      <xsd:simpleType>
        <xsd:restriction base="dms:Text">
          <xsd:maxLength value="255"/>
        </xsd:restriction>
      </xsd:simpleType>
    </xsd:element>
    <xsd:element name="CategoryValue" ma:index="33" nillable="true" ma:displayName="Category Value" ma:hidden="true" ma:internalName="CategoryValue" ma:readOnly="false">
      <xsd:simpleType>
        <xsd:restriction base="dms:Text">
          <xsd:maxLength value="255"/>
        </xsd:restriction>
      </xsd:simpleType>
    </xsd:element>
    <xsd:element name="PRAType" ma:index="36" nillable="true" ma:displayName="PRA Type"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7bcd1d-e1f1-4f53-92ab-ce8c6eb15727" elementFormDefault="qualified">
    <xsd:import namespace="http://schemas.microsoft.com/office/2006/documentManagement/types"/>
    <xsd:import namespace="http://schemas.microsoft.com/office/infopath/2007/PartnerControls"/>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DateTaken" ma:index="45" nillable="true" ma:displayName="MediaServiceDateTaken" ma:hidden="true" ma:internalName="MediaServiceDateTaken" ma:readOnly="true">
      <xsd:simpleType>
        <xsd:restriction base="dms:Text"/>
      </xsd:simpleType>
    </xsd:element>
    <xsd:element name="MediaLengthInSeconds" ma:index="46" nillable="true" ma:displayName="MediaLengthInSeconds" ma:hidden="true" ma:internalName="MediaLengthInSeconds" ma:readOnly="true">
      <xsd:simpleType>
        <xsd:restriction base="dms:Unknown"/>
      </xsd:simpleType>
    </xsd:element>
    <xsd:element name="MediaServiceObjectDetectorVersions" ma:index="47" nillable="true" ma:displayName="MediaServiceObjectDetectorVersions" ma:hidden="true" ma:indexed="true" ma:internalName="MediaServiceObjectDetectorVersions" ma:readOnly="true">
      <xsd:simpleType>
        <xsd:restriction base="dms:Text"/>
      </xsd:simpleType>
    </xsd:element>
    <xsd:element name="MediaServiceSearchProperties" ma:index="48" nillable="true" ma:displayName="MediaServiceSearchProperties" ma:hidden="true" ma:internalName="MediaServiceSearchProperties" ma:readOnly="true">
      <xsd:simpleType>
        <xsd:restriction base="dms:Note"/>
      </xsd:simpleType>
    </xsd:element>
    <xsd:element name="MediaServiceLocation" ma:index="49" nillable="true" ma:displayName="Location" ma:indexed="true" ma:internalName="MediaServiceLocation" ma:readOnly="true">
      <xsd:simpleType>
        <xsd:restriction base="dms:Text"/>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lcf76f155ced4ddcb4097134ff3c332f" ma:index="53" nillable="true" ma:taxonomy="true" ma:internalName="lcf76f155ced4ddcb4097134ff3c332f" ma:taxonomyFieldName="MediaServiceImageTags" ma:displayName="Image Tags" ma:readOnly="false" ma:fieldId="{5cf76f15-5ced-4ddc-b409-7134ff3c332f}" ma:taxonomyMulti="true" ma:sspId="c284cdd8-0240-42f9-af2b-4d59cbd29a82" ma:termSetId="09814cd3-568e-fe90-9814-8d621ff8fb84" ma:anchorId="fba54fb3-c3e1-fe81-a776-ca4b69148c4d" ma:open="true" ma:isKeyword="false">
      <xsd:complexType>
        <xsd:sequence>
          <xsd:element ref="pc:Terms" minOccurs="0" maxOccurs="1"/>
        </xsd:sequence>
      </xsd:complexType>
    </xsd:element>
    <xsd:element name="MediaServiceOCR" ma:index="55"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egacyMetadata xmlns="b30672e7-690a-4c93-a50a-a028bc8f475d" xsi:nil="true"/>
    <Channel xmlns="b30672e7-690a-4c93-a50a-a028bc8f475d" xsi:nil="true"/>
    <OTModifiedBy xmlns="b30672e7-690a-4c93-a50a-a028bc8f475d" xsi:nil="true"/>
    <Activity xmlns="70761194-623b-4751-a0da-29ad6551f95e">Advice</Activity>
    <Function xmlns="70761194-623b-4751-a0da-29ad6551f95e">Programmes and Projects</Function>
    <PraText1 xmlns="a9df0e0e-9b5b-47bc-81c1-d190dfb54f87" xsi:nil="true"/>
    <Year xmlns="70761194-623b-4751-a0da-29ad6551f95e" xsi:nil="true"/>
    <CategoryName xmlns="70761194-623b-4751-a0da-29ad6551f95e">Report</CategoryName>
    <CategoryValue xmlns="70761194-623b-4751-a0da-29ad6551f95e" xsi:nil="true"/>
    <AggregationStatus xmlns="a9df0e0e-9b5b-47bc-81c1-d190dfb54f87">Normal</AggregationStatus>
    <Narrative xmlns="a9df0e0e-9b5b-47bc-81c1-d190dfb54f87" xsi:nil="true"/>
    <PraText5 xmlns="a9df0e0e-9b5b-47bc-81c1-d190dfb54f87" xsi:nil="true"/>
    <PRAType xmlns="70761194-623b-4751-a0da-29ad6551f95e" xsi:nil="true"/>
    <PraDate3 xmlns="a9df0e0e-9b5b-47bc-81c1-d190dfb54f87" xsi:nil="true"/>
    <PraDateTrigger xmlns="a9df0e0e-9b5b-47bc-81c1-d190dfb54f87" xsi:nil="true"/>
    <Project xmlns="70761194-623b-4751-a0da-29ad6551f95e" xsi:nil="true"/>
    <PraText4 xmlns="a9df0e0e-9b5b-47bc-81c1-d190dfb54f87" xsi:nil="true"/>
    <Subactivity xmlns="70761194-623b-4751-a0da-29ad6551f95e">2024 Advice</Subactivity>
    <PraDateDisposal xmlns="a9df0e0e-9b5b-47bc-81c1-d190dfb54f87" xsi:nil="true"/>
    <PraDate2 xmlns="a9df0e0e-9b5b-47bc-81c1-d190dfb54f87" xsi:nil="true"/>
    <PraText3 xmlns="a9df0e0e-9b5b-47bc-81c1-d190dfb54f87" xsi:nil="true"/>
    <DocumentType xmlns="02bffcbe-7cf8-467d-a91b-a3e0dbcae01e" xsi:nil="true"/>
    <AggregationNarrative xmlns="70761194-623b-4751-a0da-29ad6551f95e" xsi:nil="true"/>
    <Case xmlns="70761194-623b-4751-a0da-29ad6551f95e">ETS Unit and Price Settings</Case>
    <OTDocID xmlns="b30672e7-690a-4c93-a50a-a028bc8f475d" xsi:nil="true"/>
    <OTCreatedBy xmlns="b30672e7-690a-4c93-a50a-a028bc8f475d" xsi:nil="true"/>
    <PraDate1 xmlns="a9df0e0e-9b5b-47bc-81c1-d190dfb54f87" xsi:nil="true"/>
    <PraText2 xmlns="a9df0e0e-9b5b-47bc-81c1-d190dfb54f87" xsi:nil="true"/>
    <_dlc_DocId xmlns="e963e69f-3f58-4e6f-b74a-87e86ca2e125">ZRPJAS3TEE2M-297491816-1252</_dlc_DocId>
    <_dlc_DocIdUrl xmlns="e963e69f-3f58-4e6f-b74a-87e86ca2e125">
      <Url>https://climatechangegovt.sharepoint.com/sites/ETSUnitPrice22/_layouts/15/DocIdRedir.aspx?ID=ZRPJAS3TEE2M-297491816-1252</Url>
      <Description>ZRPJAS3TEE2M-297491816-1252</Description>
    </_dlc_DocIdUrl>
    <lcf76f155ced4ddcb4097134ff3c332f xmlns="987bcd1d-e1f1-4f53-92ab-ce8c6eb15727">
      <Terms xmlns="http://schemas.microsoft.com/office/infopath/2007/PartnerControls"/>
    </lcf76f155ced4ddcb4097134ff3c332f>
    <TaxCatchAll xmlns="e963e69f-3f58-4e6f-b74a-87e86ca2e125" xsi:nil="true"/>
  </documentManagement>
</p:properties>
</file>

<file path=customXml/itemProps1.xml><?xml version="1.0" encoding="utf-8"?>
<ds:datastoreItem xmlns:ds="http://schemas.openxmlformats.org/officeDocument/2006/customXml" ds:itemID="{C9619B8A-B080-4FE1-9EC0-20B72340BF66}">
  <ds:schemaRefs>
    <ds:schemaRef ds:uri="http://schemas.microsoft.com/sharepoint/v3/contenttype/forms"/>
  </ds:schemaRefs>
</ds:datastoreItem>
</file>

<file path=customXml/itemProps2.xml><?xml version="1.0" encoding="utf-8"?>
<ds:datastoreItem xmlns:ds="http://schemas.openxmlformats.org/officeDocument/2006/customXml" ds:itemID="{E70B19B1-0A86-48AB-8C74-5B2A877F60BC}">
  <ds:schemaRefs>
    <ds:schemaRef ds:uri="http://schemas.microsoft.com/sharepoint/events"/>
  </ds:schemaRefs>
</ds:datastoreItem>
</file>

<file path=customXml/itemProps3.xml><?xml version="1.0" encoding="utf-8"?>
<ds:datastoreItem xmlns:ds="http://schemas.openxmlformats.org/officeDocument/2006/customXml" ds:itemID="{F32BDC5D-D6BB-4A02-BC61-395ECE83C9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63e69f-3f58-4e6f-b74a-87e86ca2e125"/>
    <ds:schemaRef ds:uri="02bffcbe-7cf8-467d-a91b-a3e0dbcae01e"/>
    <ds:schemaRef ds:uri="a9df0e0e-9b5b-47bc-81c1-d190dfb54f87"/>
    <ds:schemaRef ds:uri="b30672e7-690a-4c93-a50a-a028bc8f475d"/>
    <ds:schemaRef ds:uri="70761194-623b-4751-a0da-29ad6551f95e"/>
    <ds:schemaRef ds:uri="987bcd1d-e1f1-4f53-92ab-ce8c6eb157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BBAE19-917F-4826-88AB-FFA8A728545A}">
  <ds:schemaRefs>
    <ds:schemaRef ds:uri="http://purl.org/dc/terms/"/>
    <ds:schemaRef ds:uri="987bcd1d-e1f1-4f53-92ab-ce8c6eb15727"/>
    <ds:schemaRef ds:uri="70761194-623b-4751-a0da-29ad6551f95e"/>
    <ds:schemaRef ds:uri="b30672e7-690a-4c93-a50a-a028bc8f475d"/>
    <ds:schemaRef ds:uri="http://schemas.microsoft.com/office/2006/documentManagement/types"/>
    <ds:schemaRef ds:uri="http://purl.org/dc/elements/1.1/"/>
    <ds:schemaRef ds:uri="http://schemas.microsoft.com/office/2006/metadata/properties"/>
    <ds:schemaRef ds:uri="http://www.w3.org/XML/1998/namespace"/>
    <ds:schemaRef ds:uri="02bffcbe-7cf8-467d-a91b-a3e0dbcae01e"/>
    <ds:schemaRef ds:uri="http://schemas.microsoft.com/office/infopath/2007/PartnerControls"/>
    <ds:schemaRef ds:uri="http://purl.org/dc/dcmitype/"/>
    <ds:schemaRef ds:uri="http://schemas.openxmlformats.org/package/2006/metadata/core-properties"/>
    <ds:schemaRef ds:uri="a9df0e0e-9b5b-47bc-81c1-d190dfb54f87"/>
    <ds:schemaRef ds:uri="e963e69f-3f58-4e6f-b74a-87e86ca2e1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22</vt:i4>
      </vt:variant>
    </vt:vector>
  </HeadingPairs>
  <TitlesOfParts>
    <vt:vector size="22" baseType="lpstr">
      <vt:lpstr>Contents</vt:lpstr>
      <vt:lpstr>Version history</vt:lpstr>
      <vt:lpstr>Current NZ ETS settings</vt:lpstr>
      <vt:lpstr>Steps 1-7 -&gt;</vt:lpstr>
      <vt:lpstr>1. Emissions reduction targets</vt:lpstr>
      <vt:lpstr>2. Allocate volume (NZ ETS cap)</vt:lpstr>
      <vt:lpstr>3. Technical adjustments</vt:lpstr>
      <vt:lpstr>4. Industrial free allocation</vt:lpstr>
      <vt:lpstr>5a. Surplus reduction volume</vt:lpstr>
      <vt:lpstr>5b. Discrepancy adjustment</vt:lpstr>
      <vt:lpstr>7. Calculate auction volumes</vt:lpstr>
      <vt:lpstr>Additional information -&gt;</vt:lpstr>
      <vt:lpstr>NZ ETS vs. Inventory emissions</vt:lpstr>
      <vt:lpstr>p89 harvest liabilities</vt:lpstr>
      <vt:lpstr>p90 units held long term</vt:lpstr>
      <vt:lpstr>Hedging by emitters</vt:lpstr>
      <vt:lpstr>Comparisons</vt:lpstr>
      <vt:lpstr>Price control settings</vt:lpstr>
      <vt:lpstr>Report figures &gt;</vt:lpstr>
      <vt:lpstr>Figure 1</vt:lpstr>
      <vt:lpstr>Figure 4</vt:lpstr>
      <vt:lpstr>Figure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Technical Annex 2024</dc:title>
  <dc:subject/>
  <dc:creator>Climate Change Commission</dc:creator>
  <cp:keywords/>
  <dc:description/>
  <cp:lastModifiedBy>Vanessa Chalk</cp:lastModifiedBy>
  <cp:revision/>
  <dcterms:created xsi:type="dcterms:W3CDTF">2024-02-08T00:40:34Z</dcterms:created>
  <dcterms:modified xsi:type="dcterms:W3CDTF">2024-03-17T23:19:03Z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0x010100EDD070CD8C3B1241AF2B72868218A723</vt:lpwstr>
  </property>
  <property fmtid="{D5CDD505-2E9C-101B-9397-08002B2CF9AE}" pid="3" name="_dlc_DocIdItemGuid">
    <vt:lpwstr>eb1af5e8-2975-40ff-95e3-94cba74aa8ba</vt:lpwstr>
  </property>
  <property fmtid="{D5CDD505-2E9C-101B-9397-08002B2CF9AE}" pid="4" name="MSIP_Label_92265b78-25d0-4d54-b3b2-27c0ecf14e3e_Enabled">
    <vt:lpwstr>true</vt:lpwstr>
  </property>
  <property fmtid="{D5CDD505-2E9C-101B-9397-08002B2CF9AE}" pid="5" name="MSIP_Label_92265b78-25d0-4d54-b3b2-27c0ecf14e3e_SetDate">
    <vt:lpwstr>2024-02-28T02:55:01Z</vt:lpwstr>
  </property>
  <property fmtid="{D5CDD505-2E9C-101B-9397-08002B2CF9AE}" pid="6" name="MSIP_Label_92265b78-25d0-4d54-b3b2-27c0ecf14e3e_Method">
    <vt:lpwstr>Privileged</vt:lpwstr>
  </property>
  <property fmtid="{D5CDD505-2E9C-101B-9397-08002B2CF9AE}" pid="7" name="MSIP_Label_92265b78-25d0-4d54-b3b2-27c0ecf14e3e_Name">
    <vt:lpwstr>Unclassified</vt:lpwstr>
  </property>
  <property fmtid="{D5CDD505-2E9C-101B-9397-08002B2CF9AE}" pid="8" name="MSIP_Label_92265b78-25d0-4d54-b3b2-27c0ecf14e3e_SiteId">
    <vt:lpwstr>27523570-98da-4a95-b560-ba6bb21643d0</vt:lpwstr>
  </property>
  <property fmtid="{D5CDD505-2E9C-101B-9397-08002B2CF9AE}" pid="9" name="MSIP_Label_92265b78-25d0-4d54-b3b2-27c0ecf14e3e_ActionId">
    <vt:lpwstr>d9c70a95-e22c-459a-96e9-76e87f16880f</vt:lpwstr>
  </property>
  <property fmtid="{D5CDD505-2E9C-101B-9397-08002B2CF9AE}" pid="10" name="MSIP_Label_92265b78-25d0-4d54-b3b2-27c0ecf14e3e_ContentBits">
    <vt:lpwstr>3</vt:lpwstr>
  </property>
  <property fmtid="{D5CDD505-2E9C-101B-9397-08002B2CF9AE}" pid="11" name="MediaServiceImageTags">
    <vt:lpwstr/>
  </property>
</Properties>
</file>